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95" activeTab="2"/>
  </bookViews>
  <sheets>
    <sheet name="TEST" sheetId="1" r:id="rId1"/>
    <sheet name="Diferencias relativas" sheetId="2" r:id="rId2"/>
    <sheet name="Tolerancias" sheetId="3" r:id="rId3"/>
    <sheet name="Elipses" sheetId="4" r:id="rId4"/>
    <sheet name="Tol(L)" sheetId="5" r:id="rId5"/>
    <sheet name="Figur_L" sheetId="6" r:id="rId6"/>
    <sheet name="Tol(C)" sheetId="7" r:id="rId7"/>
    <sheet name="Figur_C" sheetId="8" r:id="rId8"/>
    <sheet name="Tol(H)" sheetId="9" r:id="rId9"/>
    <sheet name="Figur_H" sheetId="10" r:id="rId10"/>
  </sheets>
  <definedNames>
    <definedName name="solver_cvg" localSheetId="2" hidden="1">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'Tolerancias'!#REF!</definedName>
    <definedName name="solver_pre" localSheetId="2" hidden="1">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<sst xmlns="http://schemas.openxmlformats.org/spreadsheetml/2006/main" count="330" uniqueCount="66">
  <si>
    <r>
      <t>D</t>
    </r>
    <r>
      <rPr>
        <b/>
        <sz val="10"/>
        <rFont val="Arial"/>
        <family val="2"/>
      </rPr>
      <t>b*&lt;0</t>
    </r>
  </si>
  <si>
    <r>
      <t>D</t>
    </r>
    <r>
      <rPr>
        <b/>
        <sz val="10"/>
        <rFont val="Arial"/>
        <family val="2"/>
      </rPr>
      <t>b*&gt;0</t>
    </r>
  </si>
  <si>
    <r>
      <t>D</t>
    </r>
    <r>
      <rPr>
        <b/>
        <sz val="10"/>
        <rFont val="Arial"/>
        <family val="2"/>
      </rPr>
      <t>L*&lt;0</t>
    </r>
  </si>
  <si>
    <r>
      <t>D</t>
    </r>
    <r>
      <rPr>
        <b/>
        <sz val="10"/>
        <rFont val="Arial"/>
        <family val="2"/>
      </rPr>
      <t>L*&gt;0</t>
    </r>
  </si>
  <si>
    <t>X (m)</t>
  </si>
  <si>
    <t>Y (m)</t>
  </si>
  <si>
    <t>Z (m)</t>
  </si>
  <si>
    <t>L* (m)</t>
  </si>
  <si>
    <t>a* (m)</t>
  </si>
  <si>
    <t>b* (m)</t>
  </si>
  <si>
    <r>
      <t>C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 (m)</t>
    </r>
  </si>
  <si>
    <r>
      <t>h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 (m)</t>
    </r>
  </si>
  <si>
    <t>X (W)</t>
  </si>
  <si>
    <t>Y (W)</t>
  </si>
  <si>
    <t>Z (W)</t>
  </si>
  <si>
    <t>X (std)</t>
  </si>
  <si>
    <t>Y (std)</t>
  </si>
  <si>
    <t>Z (std)</t>
  </si>
  <si>
    <t>L* (std)</t>
  </si>
  <si>
    <t>a* (std)</t>
  </si>
  <si>
    <t>b* (std)</t>
  </si>
  <si>
    <r>
      <t>C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 (std)</t>
    </r>
  </si>
  <si>
    <r>
      <t>h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 (std)</t>
    </r>
  </si>
  <si>
    <r>
      <t>D</t>
    </r>
    <r>
      <rPr>
        <b/>
        <sz val="10"/>
        <rFont val="Arial"/>
        <family val="2"/>
      </rPr>
      <t>L*</t>
    </r>
  </si>
  <si>
    <r>
      <t>D</t>
    </r>
    <r>
      <rPr>
        <b/>
        <sz val="10"/>
        <rFont val="Arial"/>
        <family val="2"/>
      </rPr>
      <t>a*</t>
    </r>
  </si>
  <si>
    <r>
      <t>D</t>
    </r>
    <r>
      <rPr>
        <b/>
        <sz val="10"/>
        <rFont val="Arial"/>
        <family val="2"/>
      </rPr>
      <t>b*</t>
    </r>
  </si>
  <si>
    <r>
      <t>D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</t>
    </r>
  </si>
  <si>
    <r>
      <t>D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</t>
    </r>
  </si>
  <si>
    <r>
      <t>D</t>
    </r>
    <r>
      <rPr>
        <b/>
        <sz val="10"/>
        <rFont val="Arial"/>
        <family val="2"/>
      </rPr>
      <t>H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2"/>
      </rPr>
      <t>*</t>
    </r>
  </si>
  <si>
    <r>
      <t>D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ab</t>
    </r>
  </si>
  <si>
    <r>
      <t>D</t>
    </r>
    <r>
      <rPr>
        <b/>
        <sz val="10"/>
        <rFont val="Arial"/>
        <family val="2"/>
      </rPr>
      <t>E</t>
    </r>
    <r>
      <rPr>
        <b/>
        <vertAlign val="subscript"/>
        <sz val="10"/>
        <rFont val="Arial"/>
        <family val="2"/>
      </rPr>
      <t>94</t>
    </r>
  </si>
  <si>
    <t>DECISIÓN</t>
  </si>
  <si>
    <t>PASA</t>
  </si>
  <si>
    <t>NO PASA</t>
  </si>
  <si>
    <r>
      <t>Tol(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L*)</t>
    </r>
  </si>
  <si>
    <t>A</t>
  </si>
  <si>
    <t>B</t>
  </si>
  <si>
    <t>C</t>
  </si>
  <si>
    <t>D</t>
  </si>
  <si>
    <r>
      <t>D</t>
    </r>
    <r>
      <rPr>
        <b/>
        <sz val="10"/>
        <rFont val="Arial"/>
        <family val="2"/>
      </rPr>
      <t>a*=[-10,10]</t>
    </r>
  </si>
  <si>
    <r>
      <t>D</t>
    </r>
    <r>
      <rPr>
        <b/>
        <sz val="10"/>
        <rFont val="Arial"/>
        <family val="2"/>
      </rPr>
      <t>C*=[-10,10]</t>
    </r>
  </si>
  <si>
    <r>
      <t>Tol(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H</t>
    </r>
    <r>
      <rPr>
        <b/>
        <vertAlign val="subscript"/>
        <sz val="10"/>
        <rFont val="Arial"/>
        <family val="2"/>
      </rPr>
      <t>94</t>
    </r>
    <r>
      <rPr>
        <b/>
        <sz val="10"/>
        <rFont val="Arial"/>
        <family val="0"/>
      </rPr>
      <t>*)</t>
    </r>
  </si>
  <si>
    <r>
      <t>Tol(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C</t>
    </r>
    <r>
      <rPr>
        <b/>
        <vertAlign val="subscript"/>
        <sz val="10"/>
        <rFont val="Arial"/>
        <family val="2"/>
      </rPr>
      <t>94</t>
    </r>
    <r>
      <rPr>
        <b/>
        <sz val="10"/>
        <rFont val="Arial"/>
        <family val="0"/>
      </rPr>
      <t>*)</t>
    </r>
  </si>
  <si>
    <r>
      <t>D</t>
    </r>
    <r>
      <rPr>
        <b/>
        <sz val="10"/>
        <rFont val="Arial"/>
        <family val="0"/>
      </rPr>
      <t>H</t>
    </r>
    <r>
      <rPr>
        <b/>
        <vertAlign val="subscript"/>
        <sz val="10"/>
        <rFont val="Arial"/>
        <family val="2"/>
      </rPr>
      <t>ab</t>
    </r>
    <r>
      <rPr>
        <b/>
        <sz val="10"/>
        <rFont val="Arial"/>
        <family val="0"/>
      </rPr>
      <t>*</t>
    </r>
  </si>
  <si>
    <t>% CUMULA</t>
  </si>
  <si>
    <r>
      <t>D</t>
    </r>
    <r>
      <rPr>
        <b/>
        <sz val="22"/>
        <rFont val="Arial"/>
        <family val="2"/>
      </rPr>
      <t>L*</t>
    </r>
  </si>
  <si>
    <r>
      <t>D</t>
    </r>
    <r>
      <rPr>
        <b/>
        <sz val="22"/>
        <rFont val="Arial"/>
        <family val="2"/>
      </rPr>
      <t>a*</t>
    </r>
  </si>
  <si>
    <r>
      <t>D</t>
    </r>
    <r>
      <rPr>
        <b/>
        <sz val="22"/>
        <rFont val="Arial"/>
        <family val="2"/>
      </rPr>
      <t>b*</t>
    </r>
  </si>
  <si>
    <r>
      <t>Tol(</t>
    </r>
    <r>
      <rPr>
        <b/>
        <sz val="22"/>
        <rFont val="Arial"/>
        <family val="0"/>
      </rPr>
      <t>L*)</t>
    </r>
  </si>
  <si>
    <r>
      <t>Tol(</t>
    </r>
    <r>
      <rPr>
        <b/>
        <sz val="22"/>
        <rFont val="Arial"/>
        <family val="0"/>
      </rPr>
      <t>C</t>
    </r>
    <r>
      <rPr>
        <b/>
        <sz val="22"/>
        <rFont val="Arial"/>
        <family val="0"/>
      </rPr>
      <t>*)</t>
    </r>
  </si>
  <si>
    <r>
      <t>Tol(</t>
    </r>
    <r>
      <rPr>
        <b/>
        <sz val="22"/>
        <rFont val="Arial"/>
        <family val="0"/>
      </rPr>
      <t>H</t>
    </r>
    <r>
      <rPr>
        <b/>
        <sz val="22"/>
        <rFont val="Arial"/>
        <family val="0"/>
      </rPr>
      <t>*)</t>
    </r>
  </si>
  <si>
    <t>X (n)</t>
  </si>
  <si>
    <t>Y (n)</t>
  </si>
  <si>
    <t>Z (n)</t>
  </si>
  <si>
    <r>
      <t>D</t>
    </r>
    <r>
      <rPr>
        <b/>
        <sz val="22"/>
        <rFont val="Arial"/>
        <family val="2"/>
      </rPr>
      <t>C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</t>
    </r>
  </si>
  <si>
    <r>
      <t>D</t>
    </r>
    <r>
      <rPr>
        <b/>
        <sz val="22"/>
        <rFont val="Arial"/>
        <family val="2"/>
      </rPr>
      <t>h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</t>
    </r>
  </si>
  <si>
    <r>
      <t>D</t>
    </r>
    <r>
      <rPr>
        <b/>
        <sz val="22"/>
        <rFont val="Arial"/>
        <family val="2"/>
      </rPr>
      <t>H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</t>
    </r>
  </si>
  <si>
    <r>
      <t>D</t>
    </r>
    <r>
      <rPr>
        <b/>
        <sz val="22"/>
        <rFont val="Arial"/>
        <family val="2"/>
      </rPr>
      <t>E</t>
    </r>
    <r>
      <rPr>
        <b/>
        <vertAlign val="subscript"/>
        <sz val="22"/>
        <rFont val="Arial"/>
        <family val="2"/>
      </rPr>
      <t>ab</t>
    </r>
  </si>
  <si>
    <r>
      <t>D</t>
    </r>
    <r>
      <rPr>
        <b/>
        <sz val="22"/>
        <rFont val="Arial"/>
        <family val="2"/>
      </rPr>
      <t>E</t>
    </r>
    <r>
      <rPr>
        <b/>
        <vertAlign val="subscript"/>
        <sz val="22"/>
        <rFont val="Arial"/>
        <family val="2"/>
      </rPr>
      <t>94</t>
    </r>
  </si>
  <si>
    <r>
      <t>|</t>
    </r>
    <r>
      <rPr>
        <b/>
        <sz val="16"/>
        <rFont val="Symbol"/>
        <family val="1"/>
      </rPr>
      <t>D</t>
    </r>
    <r>
      <rPr>
        <b/>
        <sz val="16"/>
        <rFont val="Arial"/>
        <family val="2"/>
      </rPr>
      <t>L*|</t>
    </r>
  </si>
  <si>
    <r>
      <t>|</t>
    </r>
    <r>
      <rPr>
        <b/>
        <sz val="16"/>
        <rFont val="Symbol"/>
        <family val="1"/>
      </rPr>
      <t>D</t>
    </r>
    <r>
      <rPr>
        <b/>
        <sz val="16"/>
        <rFont val="Arial"/>
        <family val="2"/>
      </rPr>
      <t>C</t>
    </r>
    <r>
      <rPr>
        <b/>
        <vertAlign val="subscript"/>
        <sz val="16"/>
        <rFont val="Arial"/>
        <family val="2"/>
      </rPr>
      <t>94</t>
    </r>
    <r>
      <rPr>
        <b/>
        <sz val="16"/>
        <rFont val="Arial"/>
        <family val="2"/>
      </rPr>
      <t>*|</t>
    </r>
  </si>
  <si>
    <r>
      <t>|</t>
    </r>
    <r>
      <rPr>
        <b/>
        <sz val="16"/>
        <rFont val="Symbol"/>
        <family val="1"/>
      </rPr>
      <t>D</t>
    </r>
    <r>
      <rPr>
        <b/>
        <sz val="16"/>
        <rFont val="Arial"/>
        <family val="2"/>
      </rPr>
      <t>H</t>
    </r>
    <r>
      <rPr>
        <b/>
        <vertAlign val="subscript"/>
        <sz val="16"/>
        <rFont val="Arial"/>
        <family val="2"/>
      </rPr>
      <t>94</t>
    </r>
    <r>
      <rPr>
        <b/>
        <sz val="16"/>
        <rFont val="Arial"/>
        <family val="2"/>
      </rPr>
      <t>*|</t>
    </r>
  </si>
  <si>
    <r>
      <t>C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 (std)</t>
    </r>
  </si>
  <si>
    <r>
      <t>h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 (std)</t>
    </r>
  </si>
  <si>
    <r>
      <t>C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 (m)</t>
    </r>
  </si>
  <si>
    <r>
      <t>h</t>
    </r>
    <r>
      <rPr>
        <b/>
        <vertAlign val="subscript"/>
        <sz val="22"/>
        <rFont val="Arial"/>
        <family val="2"/>
      </rPr>
      <t>ab</t>
    </r>
    <r>
      <rPr>
        <b/>
        <sz val="22"/>
        <rFont val="Arial"/>
        <family val="2"/>
      </rPr>
      <t>* (m)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</si>
</sst>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"/>
    <numFmt numFmtId="181" formatCode="0.0000"/>
    <numFmt numFmtId="182" formatCode="0.0000E+00"/>
    <numFmt numFmtId="183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8"/>
      <name val="Arial"/>
      <family val="0"/>
    </font>
    <font>
      <b/>
      <sz val="14"/>
      <color indexed="63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3"/>
      <name val="Arial"/>
      <family val="2"/>
    </font>
    <font>
      <b/>
      <sz val="14"/>
      <color indexed="11"/>
      <name val="Arial"/>
      <family val="2"/>
    </font>
    <font>
      <b/>
      <sz val="14"/>
      <color indexed="40"/>
      <name val="Arial"/>
      <family val="2"/>
    </font>
    <font>
      <b/>
      <sz val="14"/>
      <color indexed="8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2"/>
      <name val="Arial"/>
      <family val="0"/>
    </font>
    <font>
      <b/>
      <sz val="22"/>
      <name val="Symbol"/>
      <family val="1"/>
    </font>
    <font>
      <b/>
      <sz val="22"/>
      <color indexed="10"/>
      <name val="Arial"/>
      <family val="2"/>
    </font>
    <font>
      <b/>
      <vertAlign val="subscript"/>
      <sz val="22"/>
      <name val="Arial"/>
      <family val="2"/>
    </font>
    <font>
      <b/>
      <sz val="16"/>
      <name val="Arial"/>
      <family val="2"/>
    </font>
    <font>
      <b/>
      <sz val="16"/>
      <name val="Symbol"/>
      <family val="1"/>
    </font>
    <font>
      <sz val="16"/>
      <name val="Arial"/>
      <family val="0"/>
    </font>
    <font>
      <b/>
      <vertAlign val="subscript"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3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2" fontId="21" fillId="2" borderId="1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23" fillId="0" borderId="1" xfId="0" applyNumberFormat="1" applyFont="1" applyBorder="1" applyAlignment="1">
      <alignment horizontal="center"/>
    </xf>
    <xf numFmtId="2" fontId="23" fillId="5" borderId="1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5675"/>
          <c:w val="0.919"/>
          <c:h val="0.86475"/>
        </c:manualLayout>
      </c:layout>
      <c:scatterChart>
        <c:scatterStyle val="lineMarker"/>
        <c:varyColors val="0"/>
        <c:ser>
          <c:idx val="1"/>
          <c:order val="0"/>
          <c:tx>
            <c:v>Muestra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TEST!$D$11</c:f>
              <c:numCache>
                <c:ptCount val="1"/>
                <c:pt idx="0">
                  <c:v>-0.3808941549207958</c:v>
                </c:pt>
              </c:numCache>
            </c:numRef>
          </c:xVal>
          <c:yVal>
            <c:numRef>
              <c:f>TEST!$A$11</c:f>
              <c:numCache>
                <c:ptCount val="1"/>
                <c:pt idx="0">
                  <c:v>1.410909468129745</c:v>
                </c:pt>
              </c:numCache>
            </c:numRef>
          </c:yVal>
          <c:smooth val="0"/>
        </c:ser>
        <c:ser>
          <c:idx val="0"/>
          <c:order val="1"/>
          <c:tx>
            <c:v>Elipse:dL*&lt;0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Tolerancias!$BL$145:$BL$258</c:f>
              <c:numCache>
                <c:ptCount val="114"/>
                <c:pt idx="0">
                  <c:v>-2.8499999999999908</c:v>
                </c:pt>
                <c:pt idx="1">
                  <c:v>-2.799999999999991</c:v>
                </c:pt>
                <c:pt idx="2">
                  <c:v>-2.749999999999991</c:v>
                </c:pt>
                <c:pt idx="3">
                  <c:v>-2.6999999999999913</c:v>
                </c:pt>
                <c:pt idx="4">
                  <c:v>-2.6499999999999915</c:v>
                </c:pt>
                <c:pt idx="5">
                  <c:v>-2.5999999999999917</c:v>
                </c:pt>
                <c:pt idx="6">
                  <c:v>-2.549999999999992</c:v>
                </c:pt>
                <c:pt idx="7">
                  <c:v>-2.499999999999992</c:v>
                </c:pt>
                <c:pt idx="8">
                  <c:v>-2.449999999999992</c:v>
                </c:pt>
                <c:pt idx="9">
                  <c:v>-2.3999999999999924</c:v>
                </c:pt>
                <c:pt idx="10">
                  <c:v>-2.3499999999999925</c:v>
                </c:pt>
                <c:pt idx="11">
                  <c:v>-2.2999999999999927</c:v>
                </c:pt>
                <c:pt idx="12">
                  <c:v>-2.249999999999993</c:v>
                </c:pt>
                <c:pt idx="13">
                  <c:v>-2.199999999999993</c:v>
                </c:pt>
                <c:pt idx="14">
                  <c:v>-2.1499999999999932</c:v>
                </c:pt>
                <c:pt idx="15">
                  <c:v>-2.0999999999999934</c:v>
                </c:pt>
                <c:pt idx="16">
                  <c:v>-2.0499999999999936</c:v>
                </c:pt>
                <c:pt idx="17">
                  <c:v>-1.9999999999999936</c:v>
                </c:pt>
                <c:pt idx="18">
                  <c:v>-1.9499999999999935</c:v>
                </c:pt>
                <c:pt idx="19">
                  <c:v>-1.8999999999999935</c:v>
                </c:pt>
                <c:pt idx="20">
                  <c:v>-1.8499999999999934</c:v>
                </c:pt>
                <c:pt idx="21">
                  <c:v>-1.7999999999999934</c:v>
                </c:pt>
                <c:pt idx="22">
                  <c:v>-1.7499999999999933</c:v>
                </c:pt>
                <c:pt idx="23">
                  <c:v>-1.6999999999999933</c:v>
                </c:pt>
                <c:pt idx="24">
                  <c:v>-1.6499999999999932</c:v>
                </c:pt>
                <c:pt idx="25">
                  <c:v>-1.5999999999999932</c:v>
                </c:pt>
                <c:pt idx="26">
                  <c:v>-1.5499999999999932</c:v>
                </c:pt>
                <c:pt idx="27">
                  <c:v>-1.4999999999999931</c:v>
                </c:pt>
                <c:pt idx="28">
                  <c:v>-1.449999999999993</c:v>
                </c:pt>
                <c:pt idx="29">
                  <c:v>-1.399999999999993</c:v>
                </c:pt>
                <c:pt idx="30">
                  <c:v>-1.349999999999993</c:v>
                </c:pt>
                <c:pt idx="31">
                  <c:v>-1.299999999999993</c:v>
                </c:pt>
                <c:pt idx="32">
                  <c:v>-1.249999999999993</c:v>
                </c:pt>
                <c:pt idx="33">
                  <c:v>-1.1999999999999929</c:v>
                </c:pt>
                <c:pt idx="34">
                  <c:v>-1.1499999999999928</c:v>
                </c:pt>
                <c:pt idx="35">
                  <c:v>-1.0999999999999928</c:v>
                </c:pt>
                <c:pt idx="36">
                  <c:v>-1.0499999999999927</c:v>
                </c:pt>
                <c:pt idx="37">
                  <c:v>-0.9999999999999927</c:v>
                </c:pt>
                <c:pt idx="38">
                  <c:v>-0.9499999999999926</c:v>
                </c:pt>
                <c:pt idx="39">
                  <c:v>-0.8999999999999926</c:v>
                </c:pt>
                <c:pt idx="40">
                  <c:v>-0.8499999999999925</c:v>
                </c:pt>
                <c:pt idx="41">
                  <c:v>-0.7999999999999925</c:v>
                </c:pt>
                <c:pt idx="42">
                  <c:v>-0.7499999999999925</c:v>
                </c:pt>
                <c:pt idx="43">
                  <c:v>-0.6999999999999924</c:v>
                </c:pt>
                <c:pt idx="44">
                  <c:v>-0.6499999999999924</c:v>
                </c:pt>
                <c:pt idx="45">
                  <c:v>-0.5999999999999923</c:v>
                </c:pt>
                <c:pt idx="46">
                  <c:v>-0.5499999999999923</c:v>
                </c:pt>
                <c:pt idx="47">
                  <c:v>-0.4999999999999923</c:v>
                </c:pt>
                <c:pt idx="48">
                  <c:v>-0.4499999999999923</c:v>
                </c:pt>
                <c:pt idx="49">
                  <c:v>-0.3999999999999923</c:v>
                </c:pt>
                <c:pt idx="50">
                  <c:v>-0.3499999999999923</c:v>
                </c:pt>
                <c:pt idx="51">
                  <c:v>-0.29999999999999233</c:v>
                </c:pt>
                <c:pt idx="52">
                  <c:v>-0.24999999999999234</c:v>
                </c:pt>
                <c:pt idx="53">
                  <c:v>-0.19999999999999235</c:v>
                </c:pt>
                <c:pt idx="54">
                  <c:v>-0.14999999999999236</c:v>
                </c:pt>
                <c:pt idx="55">
                  <c:v>-0.09999999999999236</c:v>
                </c:pt>
                <c:pt idx="56">
                  <c:v>-0.049999999999992356</c:v>
                </c:pt>
                <c:pt idx="57">
                  <c:v>7.646661082105766E-15</c:v>
                </c:pt>
                <c:pt idx="58">
                  <c:v>0.05000000000000765</c:v>
                </c:pt>
                <c:pt idx="59">
                  <c:v>0.10000000000000765</c:v>
                </c:pt>
                <c:pt idx="60">
                  <c:v>0.15000000000000765</c:v>
                </c:pt>
                <c:pt idx="61">
                  <c:v>0.20000000000000767</c:v>
                </c:pt>
                <c:pt idx="62">
                  <c:v>0.25000000000000766</c:v>
                </c:pt>
                <c:pt idx="63">
                  <c:v>0.30000000000000765</c:v>
                </c:pt>
                <c:pt idx="64">
                  <c:v>0.35000000000000764</c:v>
                </c:pt>
                <c:pt idx="65">
                  <c:v>0.4000000000000076</c:v>
                </c:pt>
                <c:pt idx="66">
                  <c:v>0.4500000000000076</c:v>
                </c:pt>
                <c:pt idx="67">
                  <c:v>0.5000000000000077</c:v>
                </c:pt>
                <c:pt idx="68">
                  <c:v>0.5500000000000077</c:v>
                </c:pt>
                <c:pt idx="69">
                  <c:v>0.6000000000000077</c:v>
                </c:pt>
                <c:pt idx="70">
                  <c:v>0.6500000000000078</c:v>
                </c:pt>
                <c:pt idx="71">
                  <c:v>0.7000000000000078</c:v>
                </c:pt>
                <c:pt idx="72">
                  <c:v>0.7500000000000079</c:v>
                </c:pt>
                <c:pt idx="73">
                  <c:v>0.8000000000000079</c:v>
                </c:pt>
                <c:pt idx="74">
                  <c:v>0.850000000000008</c:v>
                </c:pt>
                <c:pt idx="75">
                  <c:v>0.900000000000008</c:v>
                </c:pt>
                <c:pt idx="76">
                  <c:v>0.9500000000000081</c:v>
                </c:pt>
                <c:pt idx="77">
                  <c:v>1.000000000000008</c:v>
                </c:pt>
                <c:pt idx="78">
                  <c:v>1.050000000000008</c:v>
                </c:pt>
                <c:pt idx="79">
                  <c:v>1.100000000000008</c:v>
                </c:pt>
                <c:pt idx="80">
                  <c:v>1.1500000000000081</c:v>
                </c:pt>
                <c:pt idx="81">
                  <c:v>1.2000000000000082</c:v>
                </c:pt>
                <c:pt idx="82">
                  <c:v>1.2500000000000082</c:v>
                </c:pt>
                <c:pt idx="83">
                  <c:v>1.3000000000000083</c:v>
                </c:pt>
                <c:pt idx="84">
                  <c:v>1.3500000000000083</c:v>
                </c:pt>
                <c:pt idx="85">
                  <c:v>1.4000000000000083</c:v>
                </c:pt>
                <c:pt idx="86">
                  <c:v>1.4500000000000084</c:v>
                </c:pt>
                <c:pt idx="87">
                  <c:v>1.5000000000000084</c:v>
                </c:pt>
                <c:pt idx="88">
                  <c:v>1.5500000000000085</c:v>
                </c:pt>
                <c:pt idx="89">
                  <c:v>1.6000000000000085</c:v>
                </c:pt>
                <c:pt idx="90">
                  <c:v>1.6500000000000086</c:v>
                </c:pt>
                <c:pt idx="91">
                  <c:v>1.7000000000000086</c:v>
                </c:pt>
                <c:pt idx="92">
                  <c:v>1.7500000000000087</c:v>
                </c:pt>
                <c:pt idx="93">
                  <c:v>1.8000000000000087</c:v>
                </c:pt>
                <c:pt idx="94">
                  <c:v>1.8500000000000087</c:v>
                </c:pt>
                <c:pt idx="95">
                  <c:v>1.9000000000000088</c:v>
                </c:pt>
                <c:pt idx="96">
                  <c:v>1.9500000000000088</c:v>
                </c:pt>
                <c:pt idx="97">
                  <c:v>2.000000000000009</c:v>
                </c:pt>
                <c:pt idx="98">
                  <c:v>2.0500000000000087</c:v>
                </c:pt>
                <c:pt idx="99">
                  <c:v>2.1000000000000085</c:v>
                </c:pt>
                <c:pt idx="100">
                  <c:v>2.1500000000000083</c:v>
                </c:pt>
                <c:pt idx="101">
                  <c:v>2.200000000000008</c:v>
                </c:pt>
                <c:pt idx="102">
                  <c:v>2.250000000000008</c:v>
                </c:pt>
                <c:pt idx="103">
                  <c:v>2.300000000000008</c:v>
                </c:pt>
                <c:pt idx="104">
                  <c:v>2.3500000000000076</c:v>
                </c:pt>
                <c:pt idx="105">
                  <c:v>2.4000000000000075</c:v>
                </c:pt>
                <c:pt idx="106">
                  <c:v>2.4500000000000073</c:v>
                </c:pt>
                <c:pt idx="107">
                  <c:v>2.500000000000007</c:v>
                </c:pt>
                <c:pt idx="108">
                  <c:v>2.550000000000007</c:v>
                </c:pt>
                <c:pt idx="109">
                  <c:v>2.6000000000000068</c:v>
                </c:pt>
                <c:pt idx="110">
                  <c:v>2.6500000000000066</c:v>
                </c:pt>
                <c:pt idx="111">
                  <c:v>2.7000000000000064</c:v>
                </c:pt>
                <c:pt idx="112">
                  <c:v>2.750000000000006</c:v>
                </c:pt>
                <c:pt idx="113">
                  <c:v>2.800000000000006</c:v>
                </c:pt>
              </c:numCache>
            </c:numRef>
          </c:xVal>
          <c:yVal>
            <c:numRef>
              <c:f>Tolerancias!$BM$145:$BM$258</c:f>
              <c:numCache>
                <c:ptCount val="114"/>
                <c:pt idx="0">
                  <c:v>0</c:v>
                </c:pt>
                <c:pt idx="1">
                  <c:v>-1.2036781326982014E-07</c:v>
                </c:pt>
                <c:pt idx="2">
                  <c:v>-0.2822050112371515</c:v>
                </c:pt>
                <c:pt idx="3">
                  <c:v>-0.3972963475229987</c:v>
                </c:pt>
                <c:pt idx="4">
                  <c:v>-0.48436985678640054</c:v>
                </c:pt>
                <c:pt idx="5">
                  <c:v>-0.5567306167185788</c:v>
                </c:pt>
                <c:pt idx="6">
                  <c:v>-0.6195553664046727</c:v>
                </c:pt>
                <c:pt idx="7">
                  <c:v>-0.6755100114063562</c:v>
                </c:pt>
                <c:pt idx="8">
                  <c:v>-0.7261843774138983</c:v>
                </c:pt>
                <c:pt idx="9">
                  <c:v>-0.7726181304565759</c:v>
                </c:pt>
                <c:pt idx="10">
                  <c:v>-0.8155359293377737</c:v>
                </c:pt>
                <c:pt idx="11">
                  <c:v>-0.8554671119288257</c:v>
                </c:pt>
                <c:pt idx="12">
                  <c:v>-0.8928124988838778</c:v>
                </c:pt>
                <c:pt idx="13">
                  <c:v>-0.9278843611976175</c:v>
                </c:pt>
                <c:pt idx="14">
                  <c:v>-0.9609316668563668</c:v>
                </c:pt>
                <c:pt idx="15">
                  <c:v>-0.9921567416492255</c:v>
                </c:pt>
                <c:pt idx="16">
                  <c:v>-1.0217266672907528</c:v>
                </c:pt>
                <c:pt idx="17">
                  <c:v>-1.049781318335651</c:v>
                </c:pt>
                <c:pt idx="18">
                  <c:v>-1.076439176646974</c:v>
                </c:pt>
                <c:pt idx="19">
                  <c:v>-1.1018016322073139</c:v>
                </c:pt>
                <c:pt idx="20">
                  <c:v>-1.1259562262669873</c:v>
                </c:pt>
                <c:pt idx="21">
                  <c:v>-1.148979138724675</c:v>
                </c:pt>
                <c:pt idx="22">
                  <c:v>-1.1709371246997025</c:v>
                </c:pt>
                <c:pt idx="23">
                  <c:v>-1.1918890425689486</c:v>
                </c:pt>
                <c:pt idx="24">
                  <c:v>-1.2118870741996761</c:v>
                </c:pt>
                <c:pt idx="25">
                  <c:v>-1.2309777099724373</c:v>
                </c:pt>
                <c:pt idx="26">
                  <c:v>-1.2492025517529688</c:v>
                </c:pt>
                <c:pt idx="27">
                  <c:v>-1.2665989733075262</c:v>
                </c:pt>
                <c:pt idx="28">
                  <c:v>-1.2832006678932326</c:v>
                </c:pt>
                <c:pt idx="29">
                  <c:v>-1.29903810567666</c:v>
                </c:pt>
                <c:pt idx="30">
                  <c:v>-1.3141389184324392</c:v>
                </c:pt>
                <c:pt idx="31">
                  <c:v>-1.3285282251039925</c:v>
                </c:pt>
                <c:pt idx="32">
                  <c:v>-1.3422289088965251</c:v>
                </c:pt>
                <c:pt idx="33">
                  <c:v>-1.3552618543578787</c:v>
                </c:pt>
                <c:pt idx="34">
                  <c:v>-1.367646151202117</c:v>
                </c:pt>
                <c:pt idx="35">
                  <c:v>-1.3793992703125446</c:v>
                </c:pt>
                <c:pt idx="36">
                  <c:v>-1.3905372163304384</c:v>
                </c:pt>
                <c:pt idx="37">
                  <c:v>-1.4010746604237894</c:v>
                </c:pt>
                <c:pt idx="38">
                  <c:v>-1.4110250561856361</c:v>
                </c:pt>
                <c:pt idx="39">
                  <c:v>-1.420400741096021</c:v>
                </c:pt>
                <c:pt idx="40">
                  <c:v>-1.429213025566512</c:v>
                </c:pt>
                <c:pt idx="41">
                  <c:v>-1.437472271249866</c:v>
                </c:pt>
                <c:pt idx="42">
                  <c:v>-1.4451879600231665</c:v>
                </c:pt>
                <c:pt idx="43">
                  <c:v>-1.4523687548277824</c:v>
                </c:pt>
                <c:pt idx="44">
                  <c:v>-1.4590225533638925</c:v>
                </c:pt>
                <c:pt idx="45">
                  <c:v>-1.4651565354832876</c:v>
                </c:pt>
                <c:pt idx="46">
                  <c:v>-1.4707772049956094</c:v>
                </c:pt>
                <c:pt idx="47">
                  <c:v>-1.475890426495277</c:v>
                </c:pt>
                <c:pt idx="48">
                  <c:v>-1.4805014577252305</c:v>
                </c:pt>
                <c:pt idx="49">
                  <c:v>-1.4846149779161812</c:v>
                </c:pt>
                <c:pt idx="50">
                  <c:v>-1.4882351124738329</c:v>
                </c:pt>
                <c:pt idx="51">
                  <c:v>-1.4913654543294705</c:v>
                </c:pt>
                <c:pt idx="52">
                  <c:v>-1.4940090822197511</c:v>
                </c:pt>
                <c:pt idx="53">
                  <c:v>-1.4961685761181012</c:v>
                </c:pt>
                <c:pt idx="54">
                  <c:v>-1.4978460300016947</c:v>
                </c:pt>
                <c:pt idx="55">
                  <c:v>-1.4990430621035598</c:v>
                </c:pt>
                <c:pt idx="56">
                  <c:v>-1.499760822768152</c:v>
                </c:pt>
                <c:pt idx="57">
                  <c:v>-1.5</c:v>
                </c:pt>
                <c:pt idx="58">
                  <c:v>-1.4997608227681518</c:v>
                </c:pt>
                <c:pt idx="59">
                  <c:v>-1.4990430621035595</c:v>
                </c:pt>
                <c:pt idx="60">
                  <c:v>-1.497846030001694</c:v>
                </c:pt>
                <c:pt idx="61">
                  <c:v>-1.4961685761181005</c:v>
                </c:pt>
                <c:pt idx="62">
                  <c:v>-1.4940090822197505</c:v>
                </c:pt>
                <c:pt idx="63">
                  <c:v>-1.4913654543294697</c:v>
                </c:pt>
                <c:pt idx="64">
                  <c:v>-1.4882351124738318</c:v>
                </c:pt>
                <c:pt idx="65">
                  <c:v>-1.48461497791618</c:v>
                </c:pt>
                <c:pt idx="66">
                  <c:v>-1.4805014577252291</c:v>
                </c:pt>
                <c:pt idx="67">
                  <c:v>-1.4758904264952752</c:v>
                </c:pt>
                <c:pt idx="68">
                  <c:v>-1.4707772049956076</c:v>
                </c:pt>
                <c:pt idx="69">
                  <c:v>-1.4651565354832858</c:v>
                </c:pt>
                <c:pt idx="70">
                  <c:v>-1.4590225533638908</c:v>
                </c:pt>
                <c:pt idx="71">
                  <c:v>-1.4523687548277802</c:v>
                </c:pt>
                <c:pt idx="72">
                  <c:v>-1.4451879600231643</c:v>
                </c:pt>
                <c:pt idx="73">
                  <c:v>-1.4374722712498635</c:v>
                </c:pt>
                <c:pt idx="74">
                  <c:v>-1.4292130255665094</c:v>
                </c:pt>
                <c:pt idx="75">
                  <c:v>-1.4204007410960184</c:v>
                </c:pt>
                <c:pt idx="76">
                  <c:v>-1.411025056185633</c:v>
                </c:pt>
                <c:pt idx="77">
                  <c:v>-1.4010746604237863</c:v>
                </c:pt>
                <c:pt idx="78">
                  <c:v>-1.390537216330435</c:v>
                </c:pt>
                <c:pt idx="79">
                  <c:v>-1.3793992703125408</c:v>
                </c:pt>
                <c:pt idx="80">
                  <c:v>-1.3676461512021134</c:v>
                </c:pt>
                <c:pt idx="81">
                  <c:v>-1.3552618543578747</c:v>
                </c:pt>
                <c:pt idx="82">
                  <c:v>-1.342228908896521</c:v>
                </c:pt>
                <c:pt idx="83">
                  <c:v>-1.328528225103988</c:v>
                </c:pt>
                <c:pt idx="84">
                  <c:v>-1.3141389184324346</c:v>
                </c:pt>
                <c:pt idx="85">
                  <c:v>-1.2990381056766553</c:v>
                </c:pt>
                <c:pt idx="86">
                  <c:v>-1.2832006678932277</c:v>
                </c:pt>
                <c:pt idx="87">
                  <c:v>-1.266598973307521</c:v>
                </c:pt>
                <c:pt idx="88">
                  <c:v>-1.2492025517529632</c:v>
                </c:pt>
                <c:pt idx="89">
                  <c:v>-1.2309777099724317</c:v>
                </c:pt>
                <c:pt idx="90">
                  <c:v>-1.2118870741996701</c:v>
                </c:pt>
                <c:pt idx="91">
                  <c:v>-1.1918890425689423</c:v>
                </c:pt>
                <c:pt idx="92">
                  <c:v>-1.1709371246996958</c:v>
                </c:pt>
                <c:pt idx="93">
                  <c:v>-1.1489791387246684</c:v>
                </c:pt>
                <c:pt idx="94">
                  <c:v>-1.1259562262669798</c:v>
                </c:pt>
                <c:pt idx="95">
                  <c:v>-1.101801632207306</c:v>
                </c:pt>
                <c:pt idx="96">
                  <c:v>-1.076439176646966</c:v>
                </c:pt>
                <c:pt idx="97">
                  <c:v>-1.0497813183356428</c:v>
                </c:pt>
                <c:pt idx="98">
                  <c:v>-1.0217266672907441</c:v>
                </c:pt>
                <c:pt idx="99">
                  <c:v>-0.9921567416492162</c:v>
                </c:pt>
                <c:pt idx="100">
                  <c:v>-0.9609316668563569</c:v>
                </c:pt>
                <c:pt idx="101">
                  <c:v>-0.9278843611976071</c:v>
                </c:pt>
                <c:pt idx="102">
                  <c:v>-0.8928124988838668</c:v>
                </c:pt>
                <c:pt idx="103">
                  <c:v>-0.8554671119288142</c:v>
                </c:pt>
                <c:pt idx="104">
                  <c:v>-0.8155359293377611</c:v>
                </c:pt>
                <c:pt idx="105">
                  <c:v>-0.7726181304565622</c:v>
                </c:pt>
                <c:pt idx="106">
                  <c:v>-0.7261843774138834</c:v>
                </c:pt>
                <c:pt idx="107">
                  <c:v>-0.6755100114063401</c:v>
                </c:pt>
                <c:pt idx="108">
                  <c:v>-0.6195553664046548</c:v>
                </c:pt>
                <c:pt idx="109">
                  <c:v>-0.5567306167185585</c:v>
                </c:pt>
                <c:pt idx="110">
                  <c:v>-0.48436985678637656</c:v>
                </c:pt>
                <c:pt idx="111">
                  <c:v>-0.39729634752296916</c:v>
                </c:pt>
                <c:pt idx="112">
                  <c:v>-0.282205011237109</c:v>
                </c:pt>
                <c:pt idx="1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Elipse:dL*&gt;0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Tolerancias!$BL$145:$BL$258</c:f>
              <c:numCache>
                <c:ptCount val="114"/>
                <c:pt idx="0">
                  <c:v>-2.8499999999999908</c:v>
                </c:pt>
                <c:pt idx="1">
                  <c:v>-2.799999999999991</c:v>
                </c:pt>
                <c:pt idx="2">
                  <c:v>-2.749999999999991</c:v>
                </c:pt>
                <c:pt idx="3">
                  <c:v>-2.6999999999999913</c:v>
                </c:pt>
                <c:pt idx="4">
                  <c:v>-2.6499999999999915</c:v>
                </c:pt>
                <c:pt idx="5">
                  <c:v>-2.5999999999999917</c:v>
                </c:pt>
                <c:pt idx="6">
                  <c:v>-2.549999999999992</c:v>
                </c:pt>
                <c:pt idx="7">
                  <c:v>-2.499999999999992</c:v>
                </c:pt>
                <c:pt idx="8">
                  <c:v>-2.449999999999992</c:v>
                </c:pt>
                <c:pt idx="9">
                  <c:v>-2.3999999999999924</c:v>
                </c:pt>
                <c:pt idx="10">
                  <c:v>-2.3499999999999925</c:v>
                </c:pt>
                <c:pt idx="11">
                  <c:v>-2.2999999999999927</c:v>
                </c:pt>
                <c:pt idx="12">
                  <c:v>-2.249999999999993</c:v>
                </c:pt>
                <c:pt idx="13">
                  <c:v>-2.199999999999993</c:v>
                </c:pt>
                <c:pt idx="14">
                  <c:v>-2.1499999999999932</c:v>
                </c:pt>
                <c:pt idx="15">
                  <c:v>-2.0999999999999934</c:v>
                </c:pt>
                <c:pt idx="16">
                  <c:v>-2.0499999999999936</c:v>
                </c:pt>
                <c:pt idx="17">
                  <c:v>-1.9999999999999936</c:v>
                </c:pt>
                <c:pt idx="18">
                  <c:v>-1.9499999999999935</c:v>
                </c:pt>
                <c:pt idx="19">
                  <c:v>-1.8999999999999935</c:v>
                </c:pt>
                <c:pt idx="20">
                  <c:v>-1.8499999999999934</c:v>
                </c:pt>
                <c:pt idx="21">
                  <c:v>-1.7999999999999934</c:v>
                </c:pt>
                <c:pt idx="22">
                  <c:v>-1.7499999999999933</c:v>
                </c:pt>
                <c:pt idx="23">
                  <c:v>-1.6999999999999933</c:v>
                </c:pt>
                <c:pt idx="24">
                  <c:v>-1.6499999999999932</c:v>
                </c:pt>
                <c:pt idx="25">
                  <c:v>-1.5999999999999932</c:v>
                </c:pt>
                <c:pt idx="26">
                  <c:v>-1.5499999999999932</c:v>
                </c:pt>
                <c:pt idx="27">
                  <c:v>-1.4999999999999931</c:v>
                </c:pt>
                <c:pt idx="28">
                  <c:v>-1.449999999999993</c:v>
                </c:pt>
                <c:pt idx="29">
                  <c:v>-1.399999999999993</c:v>
                </c:pt>
                <c:pt idx="30">
                  <c:v>-1.349999999999993</c:v>
                </c:pt>
                <c:pt idx="31">
                  <c:v>-1.299999999999993</c:v>
                </c:pt>
                <c:pt idx="32">
                  <c:v>-1.249999999999993</c:v>
                </c:pt>
                <c:pt idx="33">
                  <c:v>-1.1999999999999929</c:v>
                </c:pt>
                <c:pt idx="34">
                  <c:v>-1.1499999999999928</c:v>
                </c:pt>
                <c:pt idx="35">
                  <c:v>-1.0999999999999928</c:v>
                </c:pt>
                <c:pt idx="36">
                  <c:v>-1.0499999999999927</c:v>
                </c:pt>
                <c:pt idx="37">
                  <c:v>-0.9999999999999927</c:v>
                </c:pt>
                <c:pt idx="38">
                  <c:v>-0.9499999999999926</c:v>
                </c:pt>
                <c:pt idx="39">
                  <c:v>-0.8999999999999926</c:v>
                </c:pt>
                <c:pt idx="40">
                  <c:v>-0.8499999999999925</c:v>
                </c:pt>
                <c:pt idx="41">
                  <c:v>-0.7999999999999925</c:v>
                </c:pt>
                <c:pt idx="42">
                  <c:v>-0.7499999999999925</c:v>
                </c:pt>
                <c:pt idx="43">
                  <c:v>-0.6999999999999924</c:v>
                </c:pt>
                <c:pt idx="44">
                  <c:v>-0.6499999999999924</c:v>
                </c:pt>
                <c:pt idx="45">
                  <c:v>-0.5999999999999923</c:v>
                </c:pt>
                <c:pt idx="46">
                  <c:v>-0.5499999999999923</c:v>
                </c:pt>
                <c:pt idx="47">
                  <c:v>-0.4999999999999923</c:v>
                </c:pt>
                <c:pt idx="48">
                  <c:v>-0.4499999999999923</c:v>
                </c:pt>
                <c:pt idx="49">
                  <c:v>-0.3999999999999923</c:v>
                </c:pt>
                <c:pt idx="50">
                  <c:v>-0.3499999999999923</c:v>
                </c:pt>
                <c:pt idx="51">
                  <c:v>-0.29999999999999233</c:v>
                </c:pt>
                <c:pt idx="52">
                  <c:v>-0.24999999999999234</c:v>
                </c:pt>
                <c:pt idx="53">
                  <c:v>-0.19999999999999235</c:v>
                </c:pt>
                <c:pt idx="54">
                  <c:v>-0.14999999999999236</c:v>
                </c:pt>
                <c:pt idx="55">
                  <c:v>-0.09999999999999236</c:v>
                </c:pt>
                <c:pt idx="56">
                  <c:v>-0.049999999999992356</c:v>
                </c:pt>
                <c:pt idx="57">
                  <c:v>7.646661082105766E-15</c:v>
                </c:pt>
                <c:pt idx="58">
                  <c:v>0.05000000000000765</c:v>
                </c:pt>
                <c:pt idx="59">
                  <c:v>0.10000000000000765</c:v>
                </c:pt>
                <c:pt idx="60">
                  <c:v>0.15000000000000765</c:v>
                </c:pt>
                <c:pt idx="61">
                  <c:v>0.20000000000000767</c:v>
                </c:pt>
                <c:pt idx="62">
                  <c:v>0.25000000000000766</c:v>
                </c:pt>
                <c:pt idx="63">
                  <c:v>0.30000000000000765</c:v>
                </c:pt>
                <c:pt idx="64">
                  <c:v>0.35000000000000764</c:v>
                </c:pt>
                <c:pt idx="65">
                  <c:v>0.4000000000000076</c:v>
                </c:pt>
                <c:pt idx="66">
                  <c:v>0.4500000000000076</c:v>
                </c:pt>
                <c:pt idx="67">
                  <c:v>0.5000000000000077</c:v>
                </c:pt>
                <c:pt idx="68">
                  <c:v>0.5500000000000077</c:v>
                </c:pt>
                <c:pt idx="69">
                  <c:v>0.6000000000000077</c:v>
                </c:pt>
                <c:pt idx="70">
                  <c:v>0.6500000000000078</c:v>
                </c:pt>
                <c:pt idx="71">
                  <c:v>0.7000000000000078</c:v>
                </c:pt>
                <c:pt idx="72">
                  <c:v>0.7500000000000079</c:v>
                </c:pt>
                <c:pt idx="73">
                  <c:v>0.8000000000000079</c:v>
                </c:pt>
                <c:pt idx="74">
                  <c:v>0.850000000000008</c:v>
                </c:pt>
                <c:pt idx="75">
                  <c:v>0.900000000000008</c:v>
                </c:pt>
                <c:pt idx="76">
                  <c:v>0.9500000000000081</c:v>
                </c:pt>
                <c:pt idx="77">
                  <c:v>1.000000000000008</c:v>
                </c:pt>
                <c:pt idx="78">
                  <c:v>1.050000000000008</c:v>
                </c:pt>
                <c:pt idx="79">
                  <c:v>1.100000000000008</c:v>
                </c:pt>
                <c:pt idx="80">
                  <c:v>1.1500000000000081</c:v>
                </c:pt>
                <c:pt idx="81">
                  <c:v>1.2000000000000082</c:v>
                </c:pt>
                <c:pt idx="82">
                  <c:v>1.2500000000000082</c:v>
                </c:pt>
                <c:pt idx="83">
                  <c:v>1.3000000000000083</c:v>
                </c:pt>
                <c:pt idx="84">
                  <c:v>1.3500000000000083</c:v>
                </c:pt>
                <c:pt idx="85">
                  <c:v>1.4000000000000083</c:v>
                </c:pt>
                <c:pt idx="86">
                  <c:v>1.4500000000000084</c:v>
                </c:pt>
                <c:pt idx="87">
                  <c:v>1.5000000000000084</c:v>
                </c:pt>
                <c:pt idx="88">
                  <c:v>1.5500000000000085</c:v>
                </c:pt>
                <c:pt idx="89">
                  <c:v>1.6000000000000085</c:v>
                </c:pt>
                <c:pt idx="90">
                  <c:v>1.6500000000000086</c:v>
                </c:pt>
                <c:pt idx="91">
                  <c:v>1.7000000000000086</c:v>
                </c:pt>
                <c:pt idx="92">
                  <c:v>1.7500000000000087</c:v>
                </c:pt>
                <c:pt idx="93">
                  <c:v>1.8000000000000087</c:v>
                </c:pt>
                <c:pt idx="94">
                  <c:v>1.8500000000000087</c:v>
                </c:pt>
                <c:pt idx="95">
                  <c:v>1.9000000000000088</c:v>
                </c:pt>
                <c:pt idx="96">
                  <c:v>1.9500000000000088</c:v>
                </c:pt>
                <c:pt idx="97">
                  <c:v>2.000000000000009</c:v>
                </c:pt>
                <c:pt idx="98">
                  <c:v>2.0500000000000087</c:v>
                </c:pt>
                <c:pt idx="99">
                  <c:v>2.1000000000000085</c:v>
                </c:pt>
                <c:pt idx="100">
                  <c:v>2.1500000000000083</c:v>
                </c:pt>
                <c:pt idx="101">
                  <c:v>2.200000000000008</c:v>
                </c:pt>
                <c:pt idx="102">
                  <c:v>2.250000000000008</c:v>
                </c:pt>
                <c:pt idx="103">
                  <c:v>2.300000000000008</c:v>
                </c:pt>
                <c:pt idx="104">
                  <c:v>2.3500000000000076</c:v>
                </c:pt>
                <c:pt idx="105">
                  <c:v>2.4000000000000075</c:v>
                </c:pt>
                <c:pt idx="106">
                  <c:v>2.4500000000000073</c:v>
                </c:pt>
                <c:pt idx="107">
                  <c:v>2.500000000000007</c:v>
                </c:pt>
                <c:pt idx="108">
                  <c:v>2.550000000000007</c:v>
                </c:pt>
                <c:pt idx="109">
                  <c:v>2.6000000000000068</c:v>
                </c:pt>
                <c:pt idx="110">
                  <c:v>2.6500000000000066</c:v>
                </c:pt>
                <c:pt idx="111">
                  <c:v>2.7000000000000064</c:v>
                </c:pt>
                <c:pt idx="112">
                  <c:v>2.750000000000006</c:v>
                </c:pt>
                <c:pt idx="113">
                  <c:v>2.800000000000006</c:v>
                </c:pt>
              </c:numCache>
            </c:numRef>
          </c:xVal>
          <c:yVal>
            <c:numRef>
              <c:f>Tolerancias!$BN$145:$BN$258</c:f>
              <c:numCache>
                <c:ptCount val="114"/>
                <c:pt idx="0">
                  <c:v>0</c:v>
                </c:pt>
                <c:pt idx="1">
                  <c:v>1.2036781326982014E-07</c:v>
                </c:pt>
                <c:pt idx="2">
                  <c:v>0.2822050112371515</c:v>
                </c:pt>
                <c:pt idx="3">
                  <c:v>0.3972963475229987</c:v>
                </c:pt>
                <c:pt idx="4">
                  <c:v>0.48436985678640054</c:v>
                </c:pt>
                <c:pt idx="5">
                  <c:v>0.5567306167185788</c:v>
                </c:pt>
                <c:pt idx="6">
                  <c:v>0.6195553664046727</c:v>
                </c:pt>
                <c:pt idx="7">
                  <c:v>0.6755100114063562</c:v>
                </c:pt>
                <c:pt idx="8">
                  <c:v>0.7261843774138983</c:v>
                </c:pt>
                <c:pt idx="9">
                  <c:v>0.7726181304565759</c:v>
                </c:pt>
                <c:pt idx="10">
                  <c:v>0.8155359293377737</c:v>
                </c:pt>
                <c:pt idx="11">
                  <c:v>0.8554671119288257</c:v>
                </c:pt>
                <c:pt idx="12">
                  <c:v>0.8928124988838778</c:v>
                </c:pt>
                <c:pt idx="13">
                  <c:v>0.9278843611976175</c:v>
                </c:pt>
                <c:pt idx="14">
                  <c:v>0.9609316668563668</c:v>
                </c:pt>
                <c:pt idx="15">
                  <c:v>0.9921567416492255</c:v>
                </c:pt>
                <c:pt idx="16">
                  <c:v>1.0217266672907528</c:v>
                </c:pt>
                <c:pt idx="17">
                  <c:v>1.049781318335651</c:v>
                </c:pt>
                <c:pt idx="18">
                  <c:v>1.076439176646974</c:v>
                </c:pt>
                <c:pt idx="19">
                  <c:v>1.1018016322073139</c:v>
                </c:pt>
                <c:pt idx="20">
                  <c:v>1.1259562262669873</c:v>
                </c:pt>
                <c:pt idx="21">
                  <c:v>1.148979138724675</c:v>
                </c:pt>
                <c:pt idx="22">
                  <c:v>1.1709371246997025</c:v>
                </c:pt>
                <c:pt idx="23">
                  <c:v>1.1918890425689486</c:v>
                </c:pt>
                <c:pt idx="24">
                  <c:v>1.2118870741996761</c:v>
                </c:pt>
                <c:pt idx="25">
                  <c:v>1.2309777099724373</c:v>
                </c:pt>
                <c:pt idx="26">
                  <c:v>1.2492025517529688</c:v>
                </c:pt>
                <c:pt idx="27">
                  <c:v>1.2665989733075262</c:v>
                </c:pt>
                <c:pt idx="28">
                  <c:v>1.2832006678932326</c:v>
                </c:pt>
                <c:pt idx="29">
                  <c:v>1.29903810567666</c:v>
                </c:pt>
                <c:pt idx="30">
                  <c:v>1.3141389184324392</c:v>
                </c:pt>
                <c:pt idx="31">
                  <c:v>1.3285282251039925</c:v>
                </c:pt>
                <c:pt idx="32">
                  <c:v>1.3422289088965251</c:v>
                </c:pt>
                <c:pt idx="33">
                  <c:v>1.3552618543578787</c:v>
                </c:pt>
                <c:pt idx="34">
                  <c:v>1.367646151202117</c:v>
                </c:pt>
                <c:pt idx="35">
                  <c:v>1.3793992703125446</c:v>
                </c:pt>
                <c:pt idx="36">
                  <c:v>1.3905372163304384</c:v>
                </c:pt>
                <c:pt idx="37">
                  <c:v>1.4010746604237894</c:v>
                </c:pt>
                <c:pt idx="38">
                  <c:v>1.4110250561856361</c:v>
                </c:pt>
                <c:pt idx="39">
                  <c:v>1.420400741096021</c:v>
                </c:pt>
                <c:pt idx="40">
                  <c:v>1.429213025566512</c:v>
                </c:pt>
                <c:pt idx="41">
                  <c:v>1.437472271249866</c:v>
                </c:pt>
                <c:pt idx="42">
                  <c:v>1.4451879600231665</c:v>
                </c:pt>
                <c:pt idx="43">
                  <c:v>1.4523687548277824</c:v>
                </c:pt>
                <c:pt idx="44">
                  <c:v>1.4590225533638925</c:v>
                </c:pt>
                <c:pt idx="45">
                  <c:v>1.4651565354832876</c:v>
                </c:pt>
                <c:pt idx="46">
                  <c:v>1.4707772049956094</c:v>
                </c:pt>
                <c:pt idx="47">
                  <c:v>1.475890426495277</c:v>
                </c:pt>
                <c:pt idx="48">
                  <c:v>1.4805014577252305</c:v>
                </c:pt>
                <c:pt idx="49">
                  <c:v>1.4846149779161812</c:v>
                </c:pt>
                <c:pt idx="50">
                  <c:v>1.4882351124738329</c:v>
                </c:pt>
                <c:pt idx="51">
                  <c:v>1.4913654543294705</c:v>
                </c:pt>
                <c:pt idx="52">
                  <c:v>1.4940090822197511</c:v>
                </c:pt>
                <c:pt idx="53">
                  <c:v>1.4961685761181012</c:v>
                </c:pt>
                <c:pt idx="54">
                  <c:v>1.4978460300016947</c:v>
                </c:pt>
                <c:pt idx="55">
                  <c:v>1.4990430621035598</c:v>
                </c:pt>
                <c:pt idx="56">
                  <c:v>1.499760822768152</c:v>
                </c:pt>
                <c:pt idx="57">
                  <c:v>1.5</c:v>
                </c:pt>
                <c:pt idx="58">
                  <c:v>1.4997608227681518</c:v>
                </c:pt>
                <c:pt idx="59">
                  <c:v>1.4990430621035595</c:v>
                </c:pt>
                <c:pt idx="60">
                  <c:v>1.497846030001694</c:v>
                </c:pt>
                <c:pt idx="61">
                  <c:v>1.4961685761181005</c:v>
                </c:pt>
                <c:pt idx="62">
                  <c:v>1.4940090822197505</c:v>
                </c:pt>
                <c:pt idx="63">
                  <c:v>1.4913654543294697</c:v>
                </c:pt>
                <c:pt idx="64">
                  <c:v>1.4882351124738318</c:v>
                </c:pt>
                <c:pt idx="65">
                  <c:v>1.48461497791618</c:v>
                </c:pt>
                <c:pt idx="66">
                  <c:v>1.4805014577252291</c:v>
                </c:pt>
                <c:pt idx="67">
                  <c:v>1.4758904264952752</c:v>
                </c:pt>
                <c:pt idx="68">
                  <c:v>1.4707772049956076</c:v>
                </c:pt>
                <c:pt idx="69">
                  <c:v>1.4651565354832858</c:v>
                </c:pt>
                <c:pt idx="70">
                  <c:v>1.4590225533638908</c:v>
                </c:pt>
                <c:pt idx="71">
                  <c:v>1.4523687548277802</c:v>
                </c:pt>
                <c:pt idx="72">
                  <c:v>1.4451879600231643</c:v>
                </c:pt>
                <c:pt idx="73">
                  <c:v>1.4374722712498635</c:v>
                </c:pt>
                <c:pt idx="74">
                  <c:v>1.4292130255665094</c:v>
                </c:pt>
                <c:pt idx="75">
                  <c:v>1.4204007410960184</c:v>
                </c:pt>
                <c:pt idx="76">
                  <c:v>1.411025056185633</c:v>
                </c:pt>
                <c:pt idx="77">
                  <c:v>1.4010746604237863</c:v>
                </c:pt>
                <c:pt idx="78">
                  <c:v>1.390537216330435</c:v>
                </c:pt>
                <c:pt idx="79">
                  <c:v>1.3793992703125408</c:v>
                </c:pt>
                <c:pt idx="80">
                  <c:v>1.3676461512021134</c:v>
                </c:pt>
                <c:pt idx="81">
                  <c:v>1.3552618543578747</c:v>
                </c:pt>
                <c:pt idx="82">
                  <c:v>1.342228908896521</c:v>
                </c:pt>
                <c:pt idx="83">
                  <c:v>1.328528225103988</c:v>
                </c:pt>
                <c:pt idx="84">
                  <c:v>1.3141389184324346</c:v>
                </c:pt>
                <c:pt idx="85">
                  <c:v>1.2990381056766553</c:v>
                </c:pt>
                <c:pt idx="86">
                  <c:v>1.2832006678932277</c:v>
                </c:pt>
                <c:pt idx="87">
                  <c:v>1.266598973307521</c:v>
                </c:pt>
                <c:pt idx="88">
                  <c:v>1.2492025517529632</c:v>
                </c:pt>
                <c:pt idx="89">
                  <c:v>1.2309777099724317</c:v>
                </c:pt>
                <c:pt idx="90">
                  <c:v>1.2118870741996701</c:v>
                </c:pt>
                <c:pt idx="91">
                  <c:v>1.1918890425689423</c:v>
                </c:pt>
                <c:pt idx="92">
                  <c:v>1.1709371246996958</c:v>
                </c:pt>
                <c:pt idx="93">
                  <c:v>1.1489791387246684</c:v>
                </c:pt>
                <c:pt idx="94">
                  <c:v>1.1259562262669798</c:v>
                </c:pt>
                <c:pt idx="95">
                  <c:v>1.101801632207306</c:v>
                </c:pt>
                <c:pt idx="96">
                  <c:v>1.076439176646966</c:v>
                </c:pt>
                <c:pt idx="97">
                  <c:v>1.0497813183356428</c:v>
                </c:pt>
                <c:pt idx="98">
                  <c:v>1.0217266672907441</c:v>
                </c:pt>
                <c:pt idx="99">
                  <c:v>0.9921567416492162</c:v>
                </c:pt>
                <c:pt idx="100">
                  <c:v>0.9609316668563569</c:v>
                </c:pt>
                <c:pt idx="101">
                  <c:v>0.9278843611976071</c:v>
                </c:pt>
                <c:pt idx="102">
                  <c:v>0.8928124988838668</c:v>
                </c:pt>
                <c:pt idx="103">
                  <c:v>0.8554671119288142</c:v>
                </c:pt>
                <c:pt idx="104">
                  <c:v>0.8155359293377611</c:v>
                </c:pt>
                <c:pt idx="105">
                  <c:v>0.7726181304565622</c:v>
                </c:pt>
                <c:pt idx="106">
                  <c:v>0.7261843774138834</c:v>
                </c:pt>
                <c:pt idx="107">
                  <c:v>0.6755100114063401</c:v>
                </c:pt>
                <c:pt idx="108">
                  <c:v>0.6195553664046548</c:v>
                </c:pt>
                <c:pt idx="109">
                  <c:v>0.5567306167185585</c:v>
                </c:pt>
                <c:pt idx="110">
                  <c:v>0.48436985678637656</c:v>
                </c:pt>
                <c:pt idx="111">
                  <c:v>0.39729634752296916</c:v>
                </c:pt>
                <c:pt idx="112">
                  <c:v>0.282205011237109</c:v>
                </c:pt>
                <c:pt idx="113">
                  <c:v>0</c:v>
                </c:pt>
              </c:numCache>
            </c:numRef>
          </c:yVal>
          <c:smooth val="0"/>
        </c:ser>
        <c:axId val="22007950"/>
        <c:axId val="63853823"/>
      </c:scatterChart>
      <c:valAx>
        <c:axId val="22007950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/>
          </a:ln>
        </c:spPr>
        <c:crossAx val="63853823"/>
        <c:crosses val="autoZero"/>
        <c:crossBetween val="midCat"/>
        <c:dispUnits/>
        <c:majorUnit val="1"/>
        <c:minorUnit val="1"/>
      </c:valAx>
      <c:valAx>
        <c:axId val="6385382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/>
          </a:ln>
        </c:spPr>
        <c:crossAx val="2200795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28"/>
          <c:w val="0.4445"/>
          <c:h val="0.68125"/>
        </c:manualLayout>
      </c:layout>
      <c:scatterChart>
        <c:scatterStyle val="lineMarker"/>
        <c:varyColors val="0"/>
        <c:ser>
          <c:idx val="1"/>
          <c:order val="0"/>
          <c:tx>
            <c:v>Muestra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TEST!$B$11</c:f>
              <c:numCache>
                <c:ptCount val="1"/>
                <c:pt idx="0">
                  <c:v>-2.250066693385012</c:v>
                </c:pt>
              </c:numCache>
            </c:numRef>
          </c:xVal>
          <c:yVal>
            <c:numRef>
              <c:f>TEST!$C$11</c:f>
              <c:numCache>
                <c:ptCount val="1"/>
                <c:pt idx="0">
                  <c:v>0.6949095168797612</c:v>
                </c:pt>
              </c:numCache>
            </c:numRef>
          </c:yVal>
          <c:smooth val="0"/>
        </c:ser>
        <c:ser>
          <c:idx val="0"/>
          <c:order val="1"/>
          <c:tx>
            <c:v>Elipse:db*&lt;0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Tolerancias!$BI$159:$BI$245</c:f>
              <c:numCache>
                <c:ptCount val="87"/>
                <c:pt idx="0">
                  <c:v>-2.1499999999999932</c:v>
                </c:pt>
                <c:pt idx="1">
                  <c:v>-2.0999999999999934</c:v>
                </c:pt>
                <c:pt idx="2">
                  <c:v>-2.0499999999999936</c:v>
                </c:pt>
                <c:pt idx="3">
                  <c:v>-1.9999999999999936</c:v>
                </c:pt>
                <c:pt idx="4">
                  <c:v>-1.9499999999999935</c:v>
                </c:pt>
                <c:pt idx="5">
                  <c:v>-1.8999999999999935</c:v>
                </c:pt>
                <c:pt idx="6">
                  <c:v>-1.8499999999999934</c:v>
                </c:pt>
                <c:pt idx="7">
                  <c:v>-1.7999999999999934</c:v>
                </c:pt>
                <c:pt idx="8">
                  <c:v>-1.7499999999999933</c:v>
                </c:pt>
                <c:pt idx="9">
                  <c:v>-1.6999999999999933</c:v>
                </c:pt>
                <c:pt idx="10">
                  <c:v>-1.6499999999999932</c:v>
                </c:pt>
                <c:pt idx="11">
                  <c:v>-1.5999999999999932</c:v>
                </c:pt>
                <c:pt idx="12">
                  <c:v>-1.5499999999999932</c:v>
                </c:pt>
                <c:pt idx="13">
                  <c:v>-1.4999999999999931</c:v>
                </c:pt>
                <c:pt idx="14">
                  <c:v>-1.449999999999993</c:v>
                </c:pt>
                <c:pt idx="15">
                  <c:v>-1.399999999999993</c:v>
                </c:pt>
                <c:pt idx="16">
                  <c:v>-1.349999999999993</c:v>
                </c:pt>
                <c:pt idx="17">
                  <c:v>-1.299999999999993</c:v>
                </c:pt>
                <c:pt idx="18">
                  <c:v>-1.249999999999993</c:v>
                </c:pt>
                <c:pt idx="19">
                  <c:v>-1.1999999999999929</c:v>
                </c:pt>
                <c:pt idx="20">
                  <c:v>-1.1499999999999928</c:v>
                </c:pt>
                <c:pt idx="21">
                  <c:v>-1.0999999999999928</c:v>
                </c:pt>
                <c:pt idx="22">
                  <c:v>-1.0499999999999927</c:v>
                </c:pt>
                <c:pt idx="23">
                  <c:v>-0.9999999999999927</c:v>
                </c:pt>
                <c:pt idx="24">
                  <c:v>-0.9499999999999926</c:v>
                </c:pt>
                <c:pt idx="25">
                  <c:v>-0.8999999999999926</c:v>
                </c:pt>
                <c:pt idx="26">
                  <c:v>-0.8499999999999925</c:v>
                </c:pt>
                <c:pt idx="27">
                  <c:v>-0.7999999999999925</c:v>
                </c:pt>
                <c:pt idx="28">
                  <c:v>-0.7499999999999925</c:v>
                </c:pt>
                <c:pt idx="29">
                  <c:v>-0.6999999999999924</c:v>
                </c:pt>
                <c:pt idx="30">
                  <c:v>-0.6499999999999924</c:v>
                </c:pt>
                <c:pt idx="31">
                  <c:v>-0.5999999999999923</c:v>
                </c:pt>
                <c:pt idx="32">
                  <c:v>-0.5499999999999923</c:v>
                </c:pt>
                <c:pt idx="33">
                  <c:v>-0.4999999999999923</c:v>
                </c:pt>
                <c:pt idx="34">
                  <c:v>-0.4499999999999923</c:v>
                </c:pt>
                <c:pt idx="35">
                  <c:v>-0.3999999999999923</c:v>
                </c:pt>
                <c:pt idx="36">
                  <c:v>-0.3499999999999923</c:v>
                </c:pt>
                <c:pt idx="37">
                  <c:v>-0.29999999999999233</c:v>
                </c:pt>
                <c:pt idx="38">
                  <c:v>-0.24999999999999234</c:v>
                </c:pt>
                <c:pt idx="39">
                  <c:v>-0.19999999999999235</c:v>
                </c:pt>
                <c:pt idx="40">
                  <c:v>-0.14999999999999236</c:v>
                </c:pt>
                <c:pt idx="41">
                  <c:v>-0.09999999999999236</c:v>
                </c:pt>
                <c:pt idx="42">
                  <c:v>-0.049999999999992356</c:v>
                </c:pt>
                <c:pt idx="43">
                  <c:v>7.646661082105766E-15</c:v>
                </c:pt>
                <c:pt idx="44">
                  <c:v>0.05000000000000765</c:v>
                </c:pt>
                <c:pt idx="45">
                  <c:v>0.10000000000000765</c:v>
                </c:pt>
                <c:pt idx="46">
                  <c:v>0.15000000000000765</c:v>
                </c:pt>
                <c:pt idx="47">
                  <c:v>0.20000000000000767</c:v>
                </c:pt>
                <c:pt idx="48">
                  <c:v>0.25000000000000766</c:v>
                </c:pt>
                <c:pt idx="49">
                  <c:v>0.30000000000000765</c:v>
                </c:pt>
                <c:pt idx="50">
                  <c:v>0.35000000000000764</c:v>
                </c:pt>
                <c:pt idx="51">
                  <c:v>0.4000000000000076</c:v>
                </c:pt>
                <c:pt idx="52">
                  <c:v>0.4500000000000076</c:v>
                </c:pt>
                <c:pt idx="53">
                  <c:v>0.5000000000000077</c:v>
                </c:pt>
                <c:pt idx="54">
                  <c:v>0.5500000000000077</c:v>
                </c:pt>
                <c:pt idx="55">
                  <c:v>0.6000000000000077</c:v>
                </c:pt>
                <c:pt idx="56">
                  <c:v>0.6500000000000078</c:v>
                </c:pt>
                <c:pt idx="57">
                  <c:v>0.7000000000000078</c:v>
                </c:pt>
                <c:pt idx="58">
                  <c:v>0.7500000000000079</c:v>
                </c:pt>
                <c:pt idx="59">
                  <c:v>0.8000000000000079</c:v>
                </c:pt>
                <c:pt idx="60">
                  <c:v>0.850000000000008</c:v>
                </c:pt>
                <c:pt idx="61">
                  <c:v>0.900000000000008</c:v>
                </c:pt>
                <c:pt idx="62">
                  <c:v>0.9500000000000081</c:v>
                </c:pt>
                <c:pt idx="63">
                  <c:v>1.000000000000008</c:v>
                </c:pt>
                <c:pt idx="64">
                  <c:v>1.050000000000008</c:v>
                </c:pt>
                <c:pt idx="65">
                  <c:v>1.100000000000008</c:v>
                </c:pt>
                <c:pt idx="66">
                  <c:v>1.1500000000000081</c:v>
                </c:pt>
                <c:pt idx="67">
                  <c:v>1.2000000000000082</c:v>
                </c:pt>
                <c:pt idx="68">
                  <c:v>1.2500000000000082</c:v>
                </c:pt>
                <c:pt idx="69">
                  <c:v>1.3000000000000083</c:v>
                </c:pt>
                <c:pt idx="70">
                  <c:v>1.3500000000000083</c:v>
                </c:pt>
                <c:pt idx="71">
                  <c:v>1.4000000000000083</c:v>
                </c:pt>
                <c:pt idx="72">
                  <c:v>1.4500000000000084</c:v>
                </c:pt>
                <c:pt idx="73">
                  <c:v>1.5000000000000084</c:v>
                </c:pt>
                <c:pt idx="74">
                  <c:v>1.5500000000000085</c:v>
                </c:pt>
                <c:pt idx="75">
                  <c:v>1.6000000000000085</c:v>
                </c:pt>
                <c:pt idx="76">
                  <c:v>1.6500000000000086</c:v>
                </c:pt>
                <c:pt idx="77">
                  <c:v>1.7000000000000086</c:v>
                </c:pt>
                <c:pt idx="78">
                  <c:v>1.7500000000000087</c:v>
                </c:pt>
                <c:pt idx="79">
                  <c:v>1.8000000000000087</c:v>
                </c:pt>
                <c:pt idx="80">
                  <c:v>1.8500000000000087</c:v>
                </c:pt>
                <c:pt idx="81">
                  <c:v>1.9000000000000088</c:v>
                </c:pt>
                <c:pt idx="82">
                  <c:v>1.9500000000000088</c:v>
                </c:pt>
                <c:pt idx="83">
                  <c:v>2.000000000000009</c:v>
                </c:pt>
                <c:pt idx="84">
                  <c:v>2.0500000000000087</c:v>
                </c:pt>
                <c:pt idx="85">
                  <c:v>2.1000000000000085</c:v>
                </c:pt>
                <c:pt idx="86">
                  <c:v>2.1500000000000083</c:v>
                </c:pt>
              </c:numCache>
            </c:numRef>
          </c:xVal>
          <c:yVal>
            <c:numRef>
              <c:f>Tolerancias!$BJ$159:$BJ$245</c:f>
              <c:numCache>
                <c:ptCount val="87"/>
                <c:pt idx="0">
                  <c:v>0</c:v>
                </c:pt>
                <c:pt idx="1">
                  <c:v>-1.2918918704539881</c:v>
                </c:pt>
                <c:pt idx="2">
                  <c:v>-1.5081055647314119</c:v>
                </c:pt>
                <c:pt idx="3">
                  <c:v>-1.6600126142536855</c:v>
                </c:pt>
                <c:pt idx="4">
                  <c:v>-1.7804306486143386</c:v>
                </c:pt>
                <c:pt idx="5">
                  <c:v>-1.880970567014102</c:v>
                </c:pt>
                <c:pt idx="6">
                  <c:v>-1.9673714120033838</c:v>
                </c:pt>
                <c:pt idx="7">
                  <c:v>-2.0429760687143226</c:v>
                </c:pt>
                <c:pt idx="8">
                  <c:v>-2.1099371871067896</c:v>
                </c:pt>
                <c:pt idx="9">
                  <c:v>-2.1697388389028736</c:v>
                </c:pt>
                <c:pt idx="10">
                  <c:v>-2.2234561451245303</c:v>
                </c:pt>
                <c:pt idx="11">
                  <c:v>-2.271897851918461</c:v>
                </c:pt>
                <c:pt idx="12">
                  <c:v>-2.3156905836004964</c:v>
                </c:pt>
                <c:pt idx="13">
                  <c:v>-2.3553315488638864</c:v>
                </c:pt>
                <c:pt idx="14">
                  <c:v>-2.3912230509773282</c:v>
                </c:pt>
                <c:pt idx="15">
                  <c:v>-2.423695944835885</c:v>
                </c:pt>
                <c:pt idx="16">
                  <c:v>-2.453026086879417</c:v>
                </c:pt>
                <c:pt idx="17">
                  <c:v>-2.4794461806630888</c:v>
                </c:pt>
                <c:pt idx="18">
                  <c:v>-2.5031545030208875</c:v>
                </c:pt>
                <c:pt idx="19">
                  <c:v>-2.5243214603401016</c:v>
                </c:pt>
                <c:pt idx="20">
                  <c:v>-2.543094600271199</c:v>
                </c:pt>
                <c:pt idx="21">
                  <c:v>-2.5596025014495027</c:v>
                </c:pt>
                <c:pt idx="22">
                  <c:v>-2.5739578333609874</c:v>
                </c:pt>
                <c:pt idx="23">
                  <c:v>-2.5862597924277817</c:v>
                </c:pt>
                <c:pt idx="24">
                  <c:v>-2.596596062331974</c:v>
                </c:pt>
                <c:pt idx="25">
                  <c:v>-2.6050444066353196</c:v>
                </c:pt>
                <c:pt idx="26">
                  <c:v>-2.611673973744187</c:v>
                </c:pt>
                <c:pt idx="27">
                  <c:v>-2.6165463743126995</c:v>
                </c:pt>
                <c:pt idx="28">
                  <c:v>-2.619716576742385</c:v>
                </c:pt>
                <c:pt idx="29">
                  <c:v>-2.621233655850795</c:v>
                </c:pt>
                <c:pt idx="30">
                  <c:v>-2.621141421918547</c:v>
                </c:pt>
                <c:pt idx="31">
                  <c:v>-2.619478951413867</c:v>
                </c:pt>
                <c:pt idx="32">
                  <c:v>-2.6162810362014053</c:v>
                </c:pt>
                <c:pt idx="33">
                  <c:v>-2.611578564591202</c:v>
                </c:pt>
                <c:pt idx="34">
                  <c:v>-2.6053988449058503</c:v>
                </c:pt>
                <c:pt idx="35">
                  <c:v>-2.5977658801452423</c:v>
                </c:pt>
                <c:pt idx="36">
                  <c:v>-2.588700600667123</c:v>
                </c:pt>
                <c:pt idx="37">
                  <c:v>-2.578221060473532</c:v>
                </c:pt>
                <c:pt idx="38">
                  <c:v>-2.5663426016198776</c:v>
                </c:pt>
                <c:pt idx="39">
                  <c:v>-2.5530779903858214</c:v>
                </c:pt>
                <c:pt idx="40">
                  <c:v>-2.5384375281202667</c:v>
                </c:pt>
                <c:pt idx="41">
                  <c:v>-2.5224291390615163</c:v>
                </c:pt>
                <c:pt idx="42">
                  <c:v>-2.5050584369105118</c:v>
                </c:pt>
                <c:pt idx="43">
                  <c:v>-2.486328771477949</c:v>
                </c:pt>
                <c:pt idx="44">
                  <c:v>-2.4662412563166938</c:v>
                </c:pt>
                <c:pt idx="45">
                  <c:v>-2.4447947778738808</c:v>
                </c:pt>
                <c:pt idx="46">
                  <c:v>-2.421985986338813</c:v>
                </c:pt>
                <c:pt idx="47">
                  <c:v>-2.39780926801055</c:v>
                </c:pt>
                <c:pt idx="48">
                  <c:v>-2.372256698650788</c:v>
                </c:pt>
                <c:pt idx="49">
                  <c:v>-2.3453179769106245</c:v>
                </c:pt>
                <c:pt idx="50">
                  <c:v>-2.316980336510398</c:v>
                </c:pt>
                <c:pt idx="51">
                  <c:v>-2.2872284353946997</c:v>
                </c:pt>
                <c:pt idx="52">
                  <c:v>-2.2560442195614896</c:v>
                </c:pt>
                <c:pt idx="53">
                  <c:v>-2.2234067586530233</c:v>
                </c:pt>
                <c:pt idx="54">
                  <c:v>-2.1892920496694086</c:v>
                </c:pt>
                <c:pt idx="55">
                  <c:v>-2.153672784288052</c:v>
                </c:pt>
                <c:pt idx="56">
                  <c:v>-2.1165180741989142</c:v>
                </c:pt>
                <c:pt idx="57">
                  <c:v>-2.077793127537345</c:v>
                </c:pt>
                <c:pt idx="58">
                  <c:v>-2.0374588678351166</c:v>
                </c:pt>
                <c:pt idx="59">
                  <c:v>-1.9954714848116133</c:v>
                </c:pt>
                <c:pt idx="60">
                  <c:v>-1.9517819036492825</c:v>
                </c:pt>
                <c:pt idx="61">
                  <c:v>-1.906335155946597</c:v>
                </c:pt>
                <c:pt idx="62">
                  <c:v>-1.859069631049434</c:v>
                </c:pt>
                <c:pt idx="63">
                  <c:v>-1.8099161805514232</c:v>
                </c:pt>
                <c:pt idx="64">
                  <c:v>-1.7587970408908107</c:v>
                </c:pt>
                <c:pt idx="65">
                  <c:v>-1.7056245283855085</c:v>
                </c:pt>
                <c:pt idx="66">
                  <c:v>-1.650299446613386</c:v>
                </c:pt>
                <c:pt idx="67">
                  <c:v>-1.59270912608847</c:v>
                </c:pt>
                <c:pt idx="68">
                  <c:v>-1.5327249881754381</c:v>
                </c:pt>
                <c:pt idx="69">
                  <c:v>-1.4701994852238212</c:v>
                </c:pt>
                <c:pt idx="70">
                  <c:v>-1.4049622108463309</c:v>
                </c:pt>
                <c:pt idx="71">
                  <c:v>-1.3368148882089805</c:v>
                </c:pt>
                <c:pt idx="72">
                  <c:v>-1.2655248137566053</c:v>
                </c:pt>
                <c:pt idx="73">
                  <c:v>-1.190816131049345</c:v>
                </c:pt>
                <c:pt idx="74">
                  <c:v>-1.1123579851921366</c:v>
                </c:pt>
                <c:pt idx="75">
                  <c:v>-1.0297480729162825</c:v>
                </c:pt>
                <c:pt idx="76">
                  <c:v>-0.9424891855285327</c:v>
                </c:pt>
                <c:pt idx="77">
                  <c:v>-0.8499546987130564</c:v>
                </c:pt>
                <c:pt idx="78">
                  <c:v>-0.7513358663231533</c:v>
                </c:pt>
                <c:pt idx="79">
                  <c:v>-0.6455575673368661</c:v>
                </c:pt>
                <c:pt idx="80">
                  <c:v>-0.5311357300321075</c:v>
                </c:pt>
                <c:pt idx="81">
                  <c:v>-0.4059177044490032</c:v>
                </c:pt>
                <c:pt idx="82">
                  <c:v>-0.26656060545541815</c:v>
                </c:pt>
                <c:pt idx="83">
                  <c:v>-0.10732539050094025</c:v>
                </c:pt>
                <c:pt idx="84">
                  <c:v>0.08339883961516259</c:v>
                </c:pt>
                <c:pt idx="85">
                  <c:v>0.33842971448643455</c:v>
                </c:pt>
                <c:pt idx="8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Elipse:db*&gt;0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Tolerancias!$BI$159:$BI$245</c:f>
              <c:numCache>
                <c:ptCount val="87"/>
                <c:pt idx="0">
                  <c:v>-2.1499999999999932</c:v>
                </c:pt>
                <c:pt idx="1">
                  <c:v>-2.0999999999999934</c:v>
                </c:pt>
                <c:pt idx="2">
                  <c:v>-2.0499999999999936</c:v>
                </c:pt>
                <c:pt idx="3">
                  <c:v>-1.9999999999999936</c:v>
                </c:pt>
                <c:pt idx="4">
                  <c:v>-1.9499999999999935</c:v>
                </c:pt>
                <c:pt idx="5">
                  <c:v>-1.8999999999999935</c:v>
                </c:pt>
                <c:pt idx="6">
                  <c:v>-1.8499999999999934</c:v>
                </c:pt>
                <c:pt idx="7">
                  <c:v>-1.7999999999999934</c:v>
                </c:pt>
                <c:pt idx="8">
                  <c:v>-1.7499999999999933</c:v>
                </c:pt>
                <c:pt idx="9">
                  <c:v>-1.6999999999999933</c:v>
                </c:pt>
                <c:pt idx="10">
                  <c:v>-1.6499999999999932</c:v>
                </c:pt>
                <c:pt idx="11">
                  <c:v>-1.5999999999999932</c:v>
                </c:pt>
                <c:pt idx="12">
                  <c:v>-1.5499999999999932</c:v>
                </c:pt>
                <c:pt idx="13">
                  <c:v>-1.4999999999999931</c:v>
                </c:pt>
                <c:pt idx="14">
                  <c:v>-1.449999999999993</c:v>
                </c:pt>
                <c:pt idx="15">
                  <c:v>-1.399999999999993</c:v>
                </c:pt>
                <c:pt idx="16">
                  <c:v>-1.349999999999993</c:v>
                </c:pt>
                <c:pt idx="17">
                  <c:v>-1.299999999999993</c:v>
                </c:pt>
                <c:pt idx="18">
                  <c:v>-1.249999999999993</c:v>
                </c:pt>
                <c:pt idx="19">
                  <c:v>-1.1999999999999929</c:v>
                </c:pt>
                <c:pt idx="20">
                  <c:v>-1.1499999999999928</c:v>
                </c:pt>
                <c:pt idx="21">
                  <c:v>-1.0999999999999928</c:v>
                </c:pt>
                <c:pt idx="22">
                  <c:v>-1.0499999999999927</c:v>
                </c:pt>
                <c:pt idx="23">
                  <c:v>-0.9999999999999927</c:v>
                </c:pt>
                <c:pt idx="24">
                  <c:v>-0.9499999999999926</c:v>
                </c:pt>
                <c:pt idx="25">
                  <c:v>-0.8999999999999926</c:v>
                </c:pt>
                <c:pt idx="26">
                  <c:v>-0.8499999999999925</c:v>
                </c:pt>
                <c:pt idx="27">
                  <c:v>-0.7999999999999925</c:v>
                </c:pt>
                <c:pt idx="28">
                  <c:v>-0.7499999999999925</c:v>
                </c:pt>
                <c:pt idx="29">
                  <c:v>-0.6999999999999924</c:v>
                </c:pt>
                <c:pt idx="30">
                  <c:v>-0.6499999999999924</c:v>
                </c:pt>
                <c:pt idx="31">
                  <c:v>-0.5999999999999923</c:v>
                </c:pt>
                <c:pt idx="32">
                  <c:v>-0.5499999999999923</c:v>
                </c:pt>
                <c:pt idx="33">
                  <c:v>-0.4999999999999923</c:v>
                </c:pt>
                <c:pt idx="34">
                  <c:v>-0.4499999999999923</c:v>
                </c:pt>
                <c:pt idx="35">
                  <c:v>-0.3999999999999923</c:v>
                </c:pt>
                <c:pt idx="36">
                  <c:v>-0.3499999999999923</c:v>
                </c:pt>
                <c:pt idx="37">
                  <c:v>-0.29999999999999233</c:v>
                </c:pt>
                <c:pt idx="38">
                  <c:v>-0.24999999999999234</c:v>
                </c:pt>
                <c:pt idx="39">
                  <c:v>-0.19999999999999235</c:v>
                </c:pt>
                <c:pt idx="40">
                  <c:v>-0.14999999999999236</c:v>
                </c:pt>
                <c:pt idx="41">
                  <c:v>-0.09999999999999236</c:v>
                </c:pt>
                <c:pt idx="42">
                  <c:v>-0.049999999999992356</c:v>
                </c:pt>
                <c:pt idx="43">
                  <c:v>7.646661082105766E-15</c:v>
                </c:pt>
                <c:pt idx="44">
                  <c:v>0.05000000000000765</c:v>
                </c:pt>
                <c:pt idx="45">
                  <c:v>0.10000000000000765</c:v>
                </c:pt>
                <c:pt idx="46">
                  <c:v>0.15000000000000765</c:v>
                </c:pt>
                <c:pt idx="47">
                  <c:v>0.20000000000000767</c:v>
                </c:pt>
                <c:pt idx="48">
                  <c:v>0.25000000000000766</c:v>
                </c:pt>
                <c:pt idx="49">
                  <c:v>0.30000000000000765</c:v>
                </c:pt>
                <c:pt idx="50">
                  <c:v>0.35000000000000764</c:v>
                </c:pt>
                <c:pt idx="51">
                  <c:v>0.4000000000000076</c:v>
                </c:pt>
                <c:pt idx="52">
                  <c:v>0.4500000000000076</c:v>
                </c:pt>
                <c:pt idx="53">
                  <c:v>0.5000000000000077</c:v>
                </c:pt>
                <c:pt idx="54">
                  <c:v>0.5500000000000077</c:v>
                </c:pt>
                <c:pt idx="55">
                  <c:v>0.6000000000000077</c:v>
                </c:pt>
                <c:pt idx="56">
                  <c:v>0.6500000000000078</c:v>
                </c:pt>
                <c:pt idx="57">
                  <c:v>0.7000000000000078</c:v>
                </c:pt>
                <c:pt idx="58">
                  <c:v>0.7500000000000079</c:v>
                </c:pt>
                <c:pt idx="59">
                  <c:v>0.8000000000000079</c:v>
                </c:pt>
                <c:pt idx="60">
                  <c:v>0.850000000000008</c:v>
                </c:pt>
                <c:pt idx="61">
                  <c:v>0.900000000000008</c:v>
                </c:pt>
                <c:pt idx="62">
                  <c:v>0.9500000000000081</c:v>
                </c:pt>
                <c:pt idx="63">
                  <c:v>1.000000000000008</c:v>
                </c:pt>
                <c:pt idx="64">
                  <c:v>1.050000000000008</c:v>
                </c:pt>
                <c:pt idx="65">
                  <c:v>1.100000000000008</c:v>
                </c:pt>
                <c:pt idx="66">
                  <c:v>1.1500000000000081</c:v>
                </c:pt>
                <c:pt idx="67">
                  <c:v>1.2000000000000082</c:v>
                </c:pt>
                <c:pt idx="68">
                  <c:v>1.2500000000000082</c:v>
                </c:pt>
                <c:pt idx="69">
                  <c:v>1.3000000000000083</c:v>
                </c:pt>
                <c:pt idx="70">
                  <c:v>1.3500000000000083</c:v>
                </c:pt>
                <c:pt idx="71">
                  <c:v>1.4000000000000083</c:v>
                </c:pt>
                <c:pt idx="72">
                  <c:v>1.4500000000000084</c:v>
                </c:pt>
                <c:pt idx="73">
                  <c:v>1.5000000000000084</c:v>
                </c:pt>
                <c:pt idx="74">
                  <c:v>1.5500000000000085</c:v>
                </c:pt>
                <c:pt idx="75">
                  <c:v>1.6000000000000085</c:v>
                </c:pt>
                <c:pt idx="76">
                  <c:v>1.6500000000000086</c:v>
                </c:pt>
                <c:pt idx="77">
                  <c:v>1.7000000000000086</c:v>
                </c:pt>
                <c:pt idx="78">
                  <c:v>1.7500000000000087</c:v>
                </c:pt>
                <c:pt idx="79">
                  <c:v>1.8000000000000087</c:v>
                </c:pt>
                <c:pt idx="80">
                  <c:v>1.8500000000000087</c:v>
                </c:pt>
                <c:pt idx="81">
                  <c:v>1.9000000000000088</c:v>
                </c:pt>
                <c:pt idx="82">
                  <c:v>1.9500000000000088</c:v>
                </c:pt>
                <c:pt idx="83">
                  <c:v>2.000000000000009</c:v>
                </c:pt>
                <c:pt idx="84">
                  <c:v>2.0500000000000087</c:v>
                </c:pt>
                <c:pt idx="85">
                  <c:v>2.1000000000000085</c:v>
                </c:pt>
                <c:pt idx="86">
                  <c:v>2.1500000000000083</c:v>
                </c:pt>
              </c:numCache>
            </c:numRef>
          </c:xVal>
          <c:yVal>
            <c:numRef>
              <c:f>Tolerancias!$BK$159:$BK$245</c:f>
              <c:numCache>
                <c:ptCount val="87"/>
                <c:pt idx="0">
                  <c:v>0</c:v>
                </c:pt>
                <c:pt idx="1">
                  <c:v>-0.33842971448633935</c:v>
                </c:pt>
                <c:pt idx="2">
                  <c:v>-0.0833988396150982</c:v>
                </c:pt>
                <c:pt idx="3">
                  <c:v>0.10732539050099299</c:v>
                </c:pt>
                <c:pt idx="4">
                  <c:v>0.26656060545546356</c:v>
                </c:pt>
                <c:pt idx="5">
                  <c:v>0.4059177044490442</c:v>
                </c:pt>
                <c:pt idx="6">
                  <c:v>0.5311357300321435</c:v>
                </c:pt>
                <c:pt idx="7">
                  <c:v>0.6455575673369</c:v>
                </c:pt>
                <c:pt idx="8">
                  <c:v>0.7513358663231844</c:v>
                </c:pt>
                <c:pt idx="9">
                  <c:v>0.8499546987130858</c:v>
                </c:pt>
                <c:pt idx="10">
                  <c:v>0.9424891855285599</c:v>
                </c:pt>
                <c:pt idx="11">
                  <c:v>1.0297480729163082</c:v>
                </c:pt>
                <c:pt idx="12">
                  <c:v>1.1123579851921614</c:v>
                </c:pt>
                <c:pt idx="13">
                  <c:v>1.1908161310493683</c:v>
                </c:pt>
                <c:pt idx="14">
                  <c:v>1.2655248137566277</c:v>
                </c:pt>
                <c:pt idx="15">
                  <c:v>1.3368148882090019</c:v>
                </c:pt>
                <c:pt idx="16">
                  <c:v>1.4049622108463513</c:v>
                </c:pt>
                <c:pt idx="17">
                  <c:v>1.4701994852238407</c:v>
                </c:pt>
                <c:pt idx="18">
                  <c:v>1.532724988175457</c:v>
                </c:pt>
                <c:pt idx="19">
                  <c:v>1.5927091260884885</c:v>
                </c:pt>
                <c:pt idx="20">
                  <c:v>1.6502994466134036</c:v>
                </c:pt>
                <c:pt idx="21">
                  <c:v>1.7056245283855245</c:v>
                </c:pt>
                <c:pt idx="22">
                  <c:v>1.758797040890827</c:v>
                </c:pt>
                <c:pt idx="23">
                  <c:v>1.8099161805514385</c:v>
                </c:pt>
                <c:pt idx="24">
                  <c:v>1.8590696310494488</c:v>
                </c:pt>
                <c:pt idx="25">
                  <c:v>1.9063351559466115</c:v>
                </c:pt>
                <c:pt idx="26">
                  <c:v>1.9517819036492963</c:v>
                </c:pt>
                <c:pt idx="27">
                  <c:v>1.9954714848116264</c:v>
                </c:pt>
                <c:pt idx="28">
                  <c:v>2.037458867835129</c:v>
                </c:pt>
                <c:pt idx="29">
                  <c:v>2.0777931275373573</c:v>
                </c:pt>
                <c:pt idx="30">
                  <c:v>2.1165180741989262</c:v>
                </c:pt>
                <c:pt idx="31">
                  <c:v>2.1536727842880636</c:v>
                </c:pt>
                <c:pt idx="32">
                  <c:v>2.1892920496694197</c:v>
                </c:pt>
                <c:pt idx="33">
                  <c:v>2.2234067586530335</c:v>
                </c:pt>
                <c:pt idx="34">
                  <c:v>2.256044219561499</c:v>
                </c:pt>
                <c:pt idx="35">
                  <c:v>2.287228435394709</c:v>
                </c:pt>
                <c:pt idx="36">
                  <c:v>2.3169803365104067</c:v>
                </c:pt>
                <c:pt idx="37">
                  <c:v>2.345317976910633</c:v>
                </c:pt>
                <c:pt idx="38">
                  <c:v>2.3722566986507965</c:v>
                </c:pt>
                <c:pt idx="39">
                  <c:v>2.3978092680105574</c:v>
                </c:pt>
                <c:pt idx="40">
                  <c:v>2.4219859863388207</c:v>
                </c:pt>
                <c:pt idx="41">
                  <c:v>2.4447947778738874</c:v>
                </c:pt>
                <c:pt idx="42">
                  <c:v>2.4662412563167</c:v>
                </c:pt>
                <c:pt idx="43">
                  <c:v>2.486328771477955</c:v>
                </c:pt>
                <c:pt idx="44">
                  <c:v>2.505058436910517</c:v>
                </c:pt>
                <c:pt idx="45">
                  <c:v>2.522429139061521</c:v>
                </c:pt>
                <c:pt idx="46">
                  <c:v>2.5384375281202716</c:v>
                </c:pt>
                <c:pt idx="47">
                  <c:v>2.5530779903858254</c:v>
                </c:pt>
                <c:pt idx="48">
                  <c:v>2.5663426016198816</c:v>
                </c:pt>
                <c:pt idx="49">
                  <c:v>2.578221060473535</c:v>
                </c:pt>
                <c:pt idx="50">
                  <c:v>2.5887006006671256</c:v>
                </c:pt>
                <c:pt idx="51">
                  <c:v>2.5977658801452455</c:v>
                </c:pt>
                <c:pt idx="52">
                  <c:v>2.6053988449058525</c:v>
                </c:pt>
                <c:pt idx="53">
                  <c:v>2.6115785645912033</c:v>
                </c:pt>
                <c:pt idx="54">
                  <c:v>2.6162810362014066</c:v>
                </c:pt>
                <c:pt idx="55">
                  <c:v>2.619478951413867</c:v>
                </c:pt>
                <c:pt idx="56">
                  <c:v>2.6211414219185474</c:v>
                </c:pt>
                <c:pt idx="57">
                  <c:v>2.621233655850795</c:v>
                </c:pt>
                <c:pt idx="58">
                  <c:v>2.619716576742384</c:v>
                </c:pt>
                <c:pt idx="59">
                  <c:v>2.6165463743126987</c:v>
                </c:pt>
                <c:pt idx="60">
                  <c:v>2.611673973744185</c:v>
                </c:pt>
                <c:pt idx="61">
                  <c:v>2.6050444066353173</c:v>
                </c:pt>
                <c:pt idx="62">
                  <c:v>2.5965960623319715</c:v>
                </c:pt>
                <c:pt idx="63">
                  <c:v>2.586259792427778</c:v>
                </c:pt>
                <c:pt idx="64">
                  <c:v>2.5739578333609834</c:v>
                </c:pt>
                <c:pt idx="65">
                  <c:v>2.5596025014494983</c:v>
                </c:pt>
                <c:pt idx="66">
                  <c:v>2.5430946002711936</c:v>
                </c:pt>
                <c:pt idx="67">
                  <c:v>2.524321460340095</c:v>
                </c:pt>
                <c:pt idx="68">
                  <c:v>2.5031545030208804</c:v>
                </c:pt>
                <c:pt idx="69">
                  <c:v>2.479446180663081</c:v>
                </c:pt>
                <c:pt idx="70">
                  <c:v>2.453026086879408</c:v>
                </c:pt>
                <c:pt idx="71">
                  <c:v>2.4236959448358752</c:v>
                </c:pt>
                <c:pt idx="72">
                  <c:v>2.3912230509773176</c:v>
                </c:pt>
                <c:pt idx="73">
                  <c:v>2.355331548863875</c:v>
                </c:pt>
                <c:pt idx="74">
                  <c:v>2.3156905836004835</c:v>
                </c:pt>
                <c:pt idx="75">
                  <c:v>2.271897851918447</c:v>
                </c:pt>
                <c:pt idx="76">
                  <c:v>2.2234561451245147</c:v>
                </c:pt>
                <c:pt idx="77">
                  <c:v>2.1697388389028562</c:v>
                </c:pt>
                <c:pt idx="78">
                  <c:v>2.1099371871067705</c:v>
                </c:pt>
                <c:pt idx="79">
                  <c:v>2.042976068714301</c:v>
                </c:pt>
                <c:pt idx="80">
                  <c:v>1.9673714120033594</c:v>
                </c:pt>
                <c:pt idx="81">
                  <c:v>1.8809705670140726</c:v>
                </c:pt>
                <c:pt idx="82">
                  <c:v>1.7804306486143051</c:v>
                </c:pt>
                <c:pt idx="83">
                  <c:v>1.6600126142536449</c:v>
                </c:pt>
                <c:pt idx="84">
                  <c:v>1.5081055647313593</c:v>
                </c:pt>
                <c:pt idx="85">
                  <c:v>1.2918918704539044</c:v>
                </c:pt>
                <c:pt idx="86">
                  <c:v>0</c:v>
                </c:pt>
              </c:numCache>
            </c:numRef>
          </c:yVal>
          <c:smooth val="0"/>
        </c:ser>
        <c:axId val="62409540"/>
        <c:axId val="24814949"/>
      </c:scatterChart>
      <c:valAx>
        <c:axId val="62409540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4949"/>
        <c:crosses val="autoZero"/>
        <c:crossBetween val="midCat"/>
        <c:dispUnits/>
        <c:majorUnit val="1"/>
        <c:minorUnit val="1"/>
      </c:valAx>
      <c:valAx>
        <c:axId val="2481494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5675"/>
          <c:w val="0.91925"/>
          <c:h val="0.86475"/>
        </c:manualLayout>
      </c:layout>
      <c:scatterChart>
        <c:scatterStyle val="lineMarker"/>
        <c:varyColors val="0"/>
        <c:ser>
          <c:idx val="0"/>
          <c:order val="0"/>
          <c:tx>
            <c:v>Elipse:dL*&lt;0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Tolerancias!$BL$145:$BL$258</c:f>
              <c:numCache>
                <c:ptCount val="114"/>
                <c:pt idx="0">
                  <c:v>-2.8499999999999908</c:v>
                </c:pt>
                <c:pt idx="1">
                  <c:v>-2.799999999999991</c:v>
                </c:pt>
                <c:pt idx="2">
                  <c:v>-2.749999999999991</c:v>
                </c:pt>
                <c:pt idx="3">
                  <c:v>-2.6999999999999913</c:v>
                </c:pt>
                <c:pt idx="4">
                  <c:v>-2.6499999999999915</c:v>
                </c:pt>
                <c:pt idx="5">
                  <c:v>-2.5999999999999917</c:v>
                </c:pt>
                <c:pt idx="6">
                  <c:v>-2.549999999999992</c:v>
                </c:pt>
                <c:pt idx="7">
                  <c:v>-2.499999999999992</c:v>
                </c:pt>
                <c:pt idx="8">
                  <c:v>-2.449999999999992</c:v>
                </c:pt>
                <c:pt idx="9">
                  <c:v>-2.3999999999999924</c:v>
                </c:pt>
                <c:pt idx="10">
                  <c:v>-2.3499999999999925</c:v>
                </c:pt>
                <c:pt idx="11">
                  <c:v>-2.2999999999999927</c:v>
                </c:pt>
                <c:pt idx="12">
                  <c:v>-2.249999999999993</c:v>
                </c:pt>
                <c:pt idx="13">
                  <c:v>-2.199999999999993</c:v>
                </c:pt>
                <c:pt idx="14">
                  <c:v>-2.1499999999999932</c:v>
                </c:pt>
                <c:pt idx="15">
                  <c:v>-2.0999999999999934</c:v>
                </c:pt>
                <c:pt idx="16">
                  <c:v>-2.0499999999999936</c:v>
                </c:pt>
                <c:pt idx="17">
                  <c:v>-1.9999999999999936</c:v>
                </c:pt>
                <c:pt idx="18">
                  <c:v>-1.9499999999999935</c:v>
                </c:pt>
                <c:pt idx="19">
                  <c:v>-1.8999999999999935</c:v>
                </c:pt>
                <c:pt idx="20">
                  <c:v>-1.8499999999999934</c:v>
                </c:pt>
                <c:pt idx="21">
                  <c:v>-1.7999999999999934</c:v>
                </c:pt>
                <c:pt idx="22">
                  <c:v>-1.7499999999999933</c:v>
                </c:pt>
                <c:pt idx="23">
                  <c:v>-1.6999999999999933</c:v>
                </c:pt>
                <c:pt idx="24">
                  <c:v>-1.6499999999999932</c:v>
                </c:pt>
                <c:pt idx="25">
                  <c:v>-1.5999999999999932</c:v>
                </c:pt>
                <c:pt idx="26">
                  <c:v>-1.5499999999999932</c:v>
                </c:pt>
                <c:pt idx="27">
                  <c:v>-1.4999999999999931</c:v>
                </c:pt>
                <c:pt idx="28">
                  <c:v>-1.449999999999993</c:v>
                </c:pt>
                <c:pt idx="29">
                  <c:v>-1.399999999999993</c:v>
                </c:pt>
                <c:pt idx="30">
                  <c:v>-1.349999999999993</c:v>
                </c:pt>
                <c:pt idx="31">
                  <c:v>-1.299999999999993</c:v>
                </c:pt>
                <c:pt idx="32">
                  <c:v>-1.249999999999993</c:v>
                </c:pt>
                <c:pt idx="33">
                  <c:v>-1.1999999999999929</c:v>
                </c:pt>
                <c:pt idx="34">
                  <c:v>-1.1499999999999928</c:v>
                </c:pt>
                <c:pt idx="35">
                  <c:v>-1.0999999999999928</c:v>
                </c:pt>
                <c:pt idx="36">
                  <c:v>-1.0499999999999927</c:v>
                </c:pt>
                <c:pt idx="37">
                  <c:v>-0.9999999999999927</c:v>
                </c:pt>
                <c:pt idx="38">
                  <c:v>-0.9499999999999926</c:v>
                </c:pt>
                <c:pt idx="39">
                  <c:v>-0.8999999999999926</c:v>
                </c:pt>
                <c:pt idx="40">
                  <c:v>-0.8499999999999925</c:v>
                </c:pt>
                <c:pt idx="41">
                  <c:v>-0.7999999999999925</c:v>
                </c:pt>
                <c:pt idx="42">
                  <c:v>-0.7499999999999925</c:v>
                </c:pt>
                <c:pt idx="43">
                  <c:v>-0.6999999999999924</c:v>
                </c:pt>
                <c:pt idx="44">
                  <c:v>-0.6499999999999924</c:v>
                </c:pt>
                <c:pt idx="45">
                  <c:v>-0.5999999999999923</c:v>
                </c:pt>
                <c:pt idx="46">
                  <c:v>-0.5499999999999923</c:v>
                </c:pt>
                <c:pt idx="47">
                  <c:v>-0.4999999999999923</c:v>
                </c:pt>
                <c:pt idx="48">
                  <c:v>-0.4499999999999923</c:v>
                </c:pt>
                <c:pt idx="49">
                  <c:v>-0.3999999999999923</c:v>
                </c:pt>
                <c:pt idx="50">
                  <c:v>-0.3499999999999923</c:v>
                </c:pt>
                <c:pt idx="51">
                  <c:v>-0.29999999999999233</c:v>
                </c:pt>
                <c:pt idx="52">
                  <c:v>-0.24999999999999234</c:v>
                </c:pt>
                <c:pt idx="53">
                  <c:v>-0.19999999999999235</c:v>
                </c:pt>
                <c:pt idx="54">
                  <c:v>-0.14999999999999236</c:v>
                </c:pt>
                <c:pt idx="55">
                  <c:v>-0.09999999999999236</c:v>
                </c:pt>
                <c:pt idx="56">
                  <c:v>-0.049999999999992356</c:v>
                </c:pt>
                <c:pt idx="57">
                  <c:v>7.646661082105766E-15</c:v>
                </c:pt>
                <c:pt idx="58">
                  <c:v>0.05000000000000765</c:v>
                </c:pt>
                <c:pt idx="59">
                  <c:v>0.10000000000000765</c:v>
                </c:pt>
                <c:pt idx="60">
                  <c:v>0.15000000000000765</c:v>
                </c:pt>
                <c:pt idx="61">
                  <c:v>0.20000000000000767</c:v>
                </c:pt>
                <c:pt idx="62">
                  <c:v>0.25000000000000766</c:v>
                </c:pt>
                <c:pt idx="63">
                  <c:v>0.30000000000000765</c:v>
                </c:pt>
                <c:pt idx="64">
                  <c:v>0.35000000000000764</c:v>
                </c:pt>
                <c:pt idx="65">
                  <c:v>0.4000000000000076</c:v>
                </c:pt>
                <c:pt idx="66">
                  <c:v>0.4500000000000076</c:v>
                </c:pt>
                <c:pt idx="67">
                  <c:v>0.5000000000000077</c:v>
                </c:pt>
                <c:pt idx="68">
                  <c:v>0.5500000000000077</c:v>
                </c:pt>
                <c:pt idx="69">
                  <c:v>0.6000000000000077</c:v>
                </c:pt>
                <c:pt idx="70">
                  <c:v>0.6500000000000078</c:v>
                </c:pt>
                <c:pt idx="71">
                  <c:v>0.7000000000000078</c:v>
                </c:pt>
                <c:pt idx="72">
                  <c:v>0.7500000000000079</c:v>
                </c:pt>
                <c:pt idx="73">
                  <c:v>0.8000000000000079</c:v>
                </c:pt>
                <c:pt idx="74">
                  <c:v>0.850000000000008</c:v>
                </c:pt>
                <c:pt idx="75">
                  <c:v>0.900000000000008</c:v>
                </c:pt>
                <c:pt idx="76">
                  <c:v>0.9500000000000081</c:v>
                </c:pt>
                <c:pt idx="77">
                  <c:v>1.000000000000008</c:v>
                </c:pt>
                <c:pt idx="78">
                  <c:v>1.050000000000008</c:v>
                </c:pt>
                <c:pt idx="79">
                  <c:v>1.100000000000008</c:v>
                </c:pt>
                <c:pt idx="80">
                  <c:v>1.1500000000000081</c:v>
                </c:pt>
                <c:pt idx="81">
                  <c:v>1.2000000000000082</c:v>
                </c:pt>
                <c:pt idx="82">
                  <c:v>1.2500000000000082</c:v>
                </c:pt>
                <c:pt idx="83">
                  <c:v>1.3000000000000083</c:v>
                </c:pt>
                <c:pt idx="84">
                  <c:v>1.3500000000000083</c:v>
                </c:pt>
                <c:pt idx="85">
                  <c:v>1.4000000000000083</c:v>
                </c:pt>
                <c:pt idx="86">
                  <c:v>1.4500000000000084</c:v>
                </c:pt>
                <c:pt idx="87">
                  <c:v>1.5000000000000084</c:v>
                </c:pt>
                <c:pt idx="88">
                  <c:v>1.5500000000000085</c:v>
                </c:pt>
                <c:pt idx="89">
                  <c:v>1.6000000000000085</c:v>
                </c:pt>
                <c:pt idx="90">
                  <c:v>1.6500000000000086</c:v>
                </c:pt>
                <c:pt idx="91">
                  <c:v>1.7000000000000086</c:v>
                </c:pt>
                <c:pt idx="92">
                  <c:v>1.7500000000000087</c:v>
                </c:pt>
                <c:pt idx="93">
                  <c:v>1.8000000000000087</c:v>
                </c:pt>
                <c:pt idx="94">
                  <c:v>1.8500000000000087</c:v>
                </c:pt>
                <c:pt idx="95">
                  <c:v>1.9000000000000088</c:v>
                </c:pt>
                <c:pt idx="96">
                  <c:v>1.9500000000000088</c:v>
                </c:pt>
                <c:pt idx="97">
                  <c:v>2.000000000000009</c:v>
                </c:pt>
                <c:pt idx="98">
                  <c:v>2.0500000000000087</c:v>
                </c:pt>
                <c:pt idx="99">
                  <c:v>2.1000000000000085</c:v>
                </c:pt>
                <c:pt idx="100">
                  <c:v>2.1500000000000083</c:v>
                </c:pt>
                <c:pt idx="101">
                  <c:v>2.200000000000008</c:v>
                </c:pt>
                <c:pt idx="102">
                  <c:v>2.250000000000008</c:v>
                </c:pt>
                <c:pt idx="103">
                  <c:v>2.300000000000008</c:v>
                </c:pt>
                <c:pt idx="104">
                  <c:v>2.3500000000000076</c:v>
                </c:pt>
                <c:pt idx="105">
                  <c:v>2.4000000000000075</c:v>
                </c:pt>
                <c:pt idx="106">
                  <c:v>2.4500000000000073</c:v>
                </c:pt>
                <c:pt idx="107">
                  <c:v>2.500000000000007</c:v>
                </c:pt>
                <c:pt idx="108">
                  <c:v>2.550000000000007</c:v>
                </c:pt>
                <c:pt idx="109">
                  <c:v>2.6000000000000068</c:v>
                </c:pt>
                <c:pt idx="110">
                  <c:v>2.6500000000000066</c:v>
                </c:pt>
                <c:pt idx="111">
                  <c:v>2.7000000000000064</c:v>
                </c:pt>
                <c:pt idx="112">
                  <c:v>2.750000000000006</c:v>
                </c:pt>
                <c:pt idx="113">
                  <c:v>2.800000000000006</c:v>
                </c:pt>
              </c:numCache>
            </c:numRef>
          </c:xVal>
          <c:yVal>
            <c:numRef>
              <c:f>Tolerancias!$BM$145:$BM$258</c:f>
              <c:numCache>
                <c:ptCount val="114"/>
                <c:pt idx="0">
                  <c:v>0</c:v>
                </c:pt>
                <c:pt idx="1">
                  <c:v>-1.2036781326982014E-07</c:v>
                </c:pt>
                <c:pt idx="2">
                  <c:v>-0.2822050112371515</c:v>
                </c:pt>
                <c:pt idx="3">
                  <c:v>-0.3972963475229987</c:v>
                </c:pt>
                <c:pt idx="4">
                  <c:v>-0.48436985678640054</c:v>
                </c:pt>
                <c:pt idx="5">
                  <c:v>-0.5567306167185788</c:v>
                </c:pt>
                <c:pt idx="6">
                  <c:v>-0.6195553664046727</c:v>
                </c:pt>
                <c:pt idx="7">
                  <c:v>-0.6755100114063562</c:v>
                </c:pt>
                <c:pt idx="8">
                  <c:v>-0.7261843774138983</c:v>
                </c:pt>
                <c:pt idx="9">
                  <c:v>-0.7726181304565759</c:v>
                </c:pt>
                <c:pt idx="10">
                  <c:v>-0.8155359293377737</c:v>
                </c:pt>
                <c:pt idx="11">
                  <c:v>-0.8554671119288257</c:v>
                </c:pt>
                <c:pt idx="12">
                  <c:v>-0.8928124988838778</c:v>
                </c:pt>
                <c:pt idx="13">
                  <c:v>-0.9278843611976175</c:v>
                </c:pt>
                <c:pt idx="14">
                  <c:v>-0.9609316668563668</c:v>
                </c:pt>
                <c:pt idx="15">
                  <c:v>-0.9921567416492255</c:v>
                </c:pt>
                <c:pt idx="16">
                  <c:v>-1.0217266672907528</c:v>
                </c:pt>
                <c:pt idx="17">
                  <c:v>-1.049781318335651</c:v>
                </c:pt>
                <c:pt idx="18">
                  <c:v>-1.076439176646974</c:v>
                </c:pt>
                <c:pt idx="19">
                  <c:v>-1.1018016322073139</c:v>
                </c:pt>
                <c:pt idx="20">
                  <c:v>-1.1259562262669873</c:v>
                </c:pt>
                <c:pt idx="21">
                  <c:v>-1.148979138724675</c:v>
                </c:pt>
                <c:pt idx="22">
                  <c:v>-1.1709371246997025</c:v>
                </c:pt>
                <c:pt idx="23">
                  <c:v>-1.1918890425689486</c:v>
                </c:pt>
                <c:pt idx="24">
                  <c:v>-1.2118870741996761</c:v>
                </c:pt>
                <c:pt idx="25">
                  <c:v>-1.2309777099724373</c:v>
                </c:pt>
                <c:pt idx="26">
                  <c:v>-1.2492025517529688</c:v>
                </c:pt>
                <c:pt idx="27">
                  <c:v>-1.2665989733075262</c:v>
                </c:pt>
                <c:pt idx="28">
                  <c:v>-1.2832006678932326</c:v>
                </c:pt>
                <c:pt idx="29">
                  <c:v>-1.29903810567666</c:v>
                </c:pt>
                <c:pt idx="30">
                  <c:v>-1.3141389184324392</c:v>
                </c:pt>
                <c:pt idx="31">
                  <c:v>-1.3285282251039925</c:v>
                </c:pt>
                <c:pt idx="32">
                  <c:v>-1.3422289088965251</c:v>
                </c:pt>
                <c:pt idx="33">
                  <c:v>-1.3552618543578787</c:v>
                </c:pt>
                <c:pt idx="34">
                  <c:v>-1.367646151202117</c:v>
                </c:pt>
                <c:pt idx="35">
                  <c:v>-1.3793992703125446</c:v>
                </c:pt>
                <c:pt idx="36">
                  <c:v>-1.3905372163304384</c:v>
                </c:pt>
                <c:pt idx="37">
                  <c:v>-1.4010746604237894</c:v>
                </c:pt>
                <c:pt idx="38">
                  <c:v>-1.4110250561856361</c:v>
                </c:pt>
                <c:pt idx="39">
                  <c:v>-1.420400741096021</c:v>
                </c:pt>
                <c:pt idx="40">
                  <c:v>-1.429213025566512</c:v>
                </c:pt>
                <c:pt idx="41">
                  <c:v>-1.437472271249866</c:v>
                </c:pt>
                <c:pt idx="42">
                  <c:v>-1.4451879600231665</c:v>
                </c:pt>
                <c:pt idx="43">
                  <c:v>-1.4523687548277824</c:v>
                </c:pt>
                <c:pt idx="44">
                  <c:v>-1.4590225533638925</c:v>
                </c:pt>
                <c:pt idx="45">
                  <c:v>-1.4651565354832876</c:v>
                </c:pt>
                <c:pt idx="46">
                  <c:v>-1.4707772049956094</c:v>
                </c:pt>
                <c:pt idx="47">
                  <c:v>-1.475890426495277</c:v>
                </c:pt>
                <c:pt idx="48">
                  <c:v>-1.4805014577252305</c:v>
                </c:pt>
                <c:pt idx="49">
                  <c:v>-1.4846149779161812</c:v>
                </c:pt>
                <c:pt idx="50">
                  <c:v>-1.4882351124738329</c:v>
                </c:pt>
                <c:pt idx="51">
                  <c:v>-1.4913654543294705</c:v>
                </c:pt>
                <c:pt idx="52">
                  <c:v>-1.4940090822197511</c:v>
                </c:pt>
                <c:pt idx="53">
                  <c:v>-1.4961685761181012</c:v>
                </c:pt>
                <c:pt idx="54">
                  <c:v>-1.4978460300016947</c:v>
                </c:pt>
                <c:pt idx="55">
                  <c:v>-1.4990430621035598</c:v>
                </c:pt>
                <c:pt idx="56">
                  <c:v>-1.499760822768152</c:v>
                </c:pt>
                <c:pt idx="57">
                  <c:v>-1.5</c:v>
                </c:pt>
                <c:pt idx="58">
                  <c:v>-1.4997608227681518</c:v>
                </c:pt>
                <c:pt idx="59">
                  <c:v>-1.4990430621035595</c:v>
                </c:pt>
                <c:pt idx="60">
                  <c:v>-1.497846030001694</c:v>
                </c:pt>
                <c:pt idx="61">
                  <c:v>-1.4961685761181005</c:v>
                </c:pt>
                <c:pt idx="62">
                  <c:v>-1.4940090822197505</c:v>
                </c:pt>
                <c:pt idx="63">
                  <c:v>-1.4913654543294697</c:v>
                </c:pt>
                <c:pt idx="64">
                  <c:v>-1.4882351124738318</c:v>
                </c:pt>
                <c:pt idx="65">
                  <c:v>-1.48461497791618</c:v>
                </c:pt>
                <c:pt idx="66">
                  <c:v>-1.4805014577252291</c:v>
                </c:pt>
                <c:pt idx="67">
                  <c:v>-1.4758904264952752</c:v>
                </c:pt>
                <c:pt idx="68">
                  <c:v>-1.4707772049956076</c:v>
                </c:pt>
                <c:pt idx="69">
                  <c:v>-1.4651565354832858</c:v>
                </c:pt>
                <c:pt idx="70">
                  <c:v>-1.4590225533638908</c:v>
                </c:pt>
                <c:pt idx="71">
                  <c:v>-1.4523687548277802</c:v>
                </c:pt>
                <c:pt idx="72">
                  <c:v>-1.4451879600231643</c:v>
                </c:pt>
                <c:pt idx="73">
                  <c:v>-1.4374722712498635</c:v>
                </c:pt>
                <c:pt idx="74">
                  <c:v>-1.4292130255665094</c:v>
                </c:pt>
                <c:pt idx="75">
                  <c:v>-1.4204007410960184</c:v>
                </c:pt>
                <c:pt idx="76">
                  <c:v>-1.411025056185633</c:v>
                </c:pt>
                <c:pt idx="77">
                  <c:v>-1.4010746604237863</c:v>
                </c:pt>
                <c:pt idx="78">
                  <c:v>-1.390537216330435</c:v>
                </c:pt>
                <c:pt idx="79">
                  <c:v>-1.3793992703125408</c:v>
                </c:pt>
                <c:pt idx="80">
                  <c:v>-1.3676461512021134</c:v>
                </c:pt>
                <c:pt idx="81">
                  <c:v>-1.3552618543578747</c:v>
                </c:pt>
                <c:pt idx="82">
                  <c:v>-1.342228908896521</c:v>
                </c:pt>
                <c:pt idx="83">
                  <c:v>-1.328528225103988</c:v>
                </c:pt>
                <c:pt idx="84">
                  <c:v>-1.3141389184324346</c:v>
                </c:pt>
                <c:pt idx="85">
                  <c:v>-1.2990381056766553</c:v>
                </c:pt>
                <c:pt idx="86">
                  <c:v>-1.2832006678932277</c:v>
                </c:pt>
                <c:pt idx="87">
                  <c:v>-1.266598973307521</c:v>
                </c:pt>
                <c:pt idx="88">
                  <c:v>-1.2492025517529632</c:v>
                </c:pt>
                <c:pt idx="89">
                  <c:v>-1.2309777099724317</c:v>
                </c:pt>
                <c:pt idx="90">
                  <c:v>-1.2118870741996701</c:v>
                </c:pt>
                <c:pt idx="91">
                  <c:v>-1.1918890425689423</c:v>
                </c:pt>
                <c:pt idx="92">
                  <c:v>-1.1709371246996958</c:v>
                </c:pt>
                <c:pt idx="93">
                  <c:v>-1.1489791387246684</c:v>
                </c:pt>
                <c:pt idx="94">
                  <c:v>-1.1259562262669798</c:v>
                </c:pt>
                <c:pt idx="95">
                  <c:v>-1.101801632207306</c:v>
                </c:pt>
                <c:pt idx="96">
                  <c:v>-1.076439176646966</c:v>
                </c:pt>
                <c:pt idx="97">
                  <c:v>-1.0497813183356428</c:v>
                </c:pt>
                <c:pt idx="98">
                  <c:v>-1.0217266672907441</c:v>
                </c:pt>
                <c:pt idx="99">
                  <c:v>-0.9921567416492162</c:v>
                </c:pt>
                <c:pt idx="100">
                  <c:v>-0.9609316668563569</c:v>
                </c:pt>
                <c:pt idx="101">
                  <c:v>-0.9278843611976071</c:v>
                </c:pt>
                <c:pt idx="102">
                  <c:v>-0.8928124988838668</c:v>
                </c:pt>
                <c:pt idx="103">
                  <c:v>-0.8554671119288142</c:v>
                </c:pt>
                <c:pt idx="104">
                  <c:v>-0.8155359293377611</c:v>
                </c:pt>
                <c:pt idx="105">
                  <c:v>-0.7726181304565622</c:v>
                </c:pt>
                <c:pt idx="106">
                  <c:v>-0.7261843774138834</c:v>
                </c:pt>
                <c:pt idx="107">
                  <c:v>-0.6755100114063401</c:v>
                </c:pt>
                <c:pt idx="108">
                  <c:v>-0.6195553664046548</c:v>
                </c:pt>
                <c:pt idx="109">
                  <c:v>-0.5567306167185585</c:v>
                </c:pt>
                <c:pt idx="110">
                  <c:v>-0.48436985678637656</c:v>
                </c:pt>
                <c:pt idx="111">
                  <c:v>-0.39729634752296916</c:v>
                </c:pt>
                <c:pt idx="112">
                  <c:v>-0.282205011237109</c:v>
                </c:pt>
                <c:pt idx="11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Elipse:dL*&gt;0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Tolerancias!$BL$145:$BL$258</c:f>
              <c:numCache>
                <c:ptCount val="114"/>
                <c:pt idx="0">
                  <c:v>-2.8499999999999908</c:v>
                </c:pt>
                <c:pt idx="1">
                  <c:v>-2.799999999999991</c:v>
                </c:pt>
                <c:pt idx="2">
                  <c:v>-2.749999999999991</c:v>
                </c:pt>
                <c:pt idx="3">
                  <c:v>-2.6999999999999913</c:v>
                </c:pt>
                <c:pt idx="4">
                  <c:v>-2.6499999999999915</c:v>
                </c:pt>
                <c:pt idx="5">
                  <c:v>-2.5999999999999917</c:v>
                </c:pt>
                <c:pt idx="6">
                  <c:v>-2.549999999999992</c:v>
                </c:pt>
                <c:pt idx="7">
                  <c:v>-2.499999999999992</c:v>
                </c:pt>
                <c:pt idx="8">
                  <c:v>-2.449999999999992</c:v>
                </c:pt>
                <c:pt idx="9">
                  <c:v>-2.3999999999999924</c:v>
                </c:pt>
                <c:pt idx="10">
                  <c:v>-2.3499999999999925</c:v>
                </c:pt>
                <c:pt idx="11">
                  <c:v>-2.2999999999999927</c:v>
                </c:pt>
                <c:pt idx="12">
                  <c:v>-2.249999999999993</c:v>
                </c:pt>
                <c:pt idx="13">
                  <c:v>-2.199999999999993</c:v>
                </c:pt>
                <c:pt idx="14">
                  <c:v>-2.1499999999999932</c:v>
                </c:pt>
                <c:pt idx="15">
                  <c:v>-2.0999999999999934</c:v>
                </c:pt>
                <c:pt idx="16">
                  <c:v>-2.0499999999999936</c:v>
                </c:pt>
                <c:pt idx="17">
                  <c:v>-1.9999999999999936</c:v>
                </c:pt>
                <c:pt idx="18">
                  <c:v>-1.9499999999999935</c:v>
                </c:pt>
                <c:pt idx="19">
                  <c:v>-1.8999999999999935</c:v>
                </c:pt>
                <c:pt idx="20">
                  <c:v>-1.8499999999999934</c:v>
                </c:pt>
                <c:pt idx="21">
                  <c:v>-1.7999999999999934</c:v>
                </c:pt>
                <c:pt idx="22">
                  <c:v>-1.7499999999999933</c:v>
                </c:pt>
                <c:pt idx="23">
                  <c:v>-1.6999999999999933</c:v>
                </c:pt>
                <c:pt idx="24">
                  <c:v>-1.6499999999999932</c:v>
                </c:pt>
                <c:pt idx="25">
                  <c:v>-1.5999999999999932</c:v>
                </c:pt>
                <c:pt idx="26">
                  <c:v>-1.5499999999999932</c:v>
                </c:pt>
                <c:pt idx="27">
                  <c:v>-1.4999999999999931</c:v>
                </c:pt>
                <c:pt idx="28">
                  <c:v>-1.449999999999993</c:v>
                </c:pt>
                <c:pt idx="29">
                  <c:v>-1.399999999999993</c:v>
                </c:pt>
                <c:pt idx="30">
                  <c:v>-1.349999999999993</c:v>
                </c:pt>
                <c:pt idx="31">
                  <c:v>-1.299999999999993</c:v>
                </c:pt>
                <c:pt idx="32">
                  <c:v>-1.249999999999993</c:v>
                </c:pt>
                <c:pt idx="33">
                  <c:v>-1.1999999999999929</c:v>
                </c:pt>
                <c:pt idx="34">
                  <c:v>-1.1499999999999928</c:v>
                </c:pt>
                <c:pt idx="35">
                  <c:v>-1.0999999999999928</c:v>
                </c:pt>
                <c:pt idx="36">
                  <c:v>-1.0499999999999927</c:v>
                </c:pt>
                <c:pt idx="37">
                  <c:v>-0.9999999999999927</c:v>
                </c:pt>
                <c:pt idx="38">
                  <c:v>-0.9499999999999926</c:v>
                </c:pt>
                <c:pt idx="39">
                  <c:v>-0.8999999999999926</c:v>
                </c:pt>
                <c:pt idx="40">
                  <c:v>-0.8499999999999925</c:v>
                </c:pt>
                <c:pt idx="41">
                  <c:v>-0.7999999999999925</c:v>
                </c:pt>
                <c:pt idx="42">
                  <c:v>-0.7499999999999925</c:v>
                </c:pt>
                <c:pt idx="43">
                  <c:v>-0.6999999999999924</c:v>
                </c:pt>
                <c:pt idx="44">
                  <c:v>-0.6499999999999924</c:v>
                </c:pt>
                <c:pt idx="45">
                  <c:v>-0.5999999999999923</c:v>
                </c:pt>
                <c:pt idx="46">
                  <c:v>-0.5499999999999923</c:v>
                </c:pt>
                <c:pt idx="47">
                  <c:v>-0.4999999999999923</c:v>
                </c:pt>
                <c:pt idx="48">
                  <c:v>-0.4499999999999923</c:v>
                </c:pt>
                <c:pt idx="49">
                  <c:v>-0.3999999999999923</c:v>
                </c:pt>
                <c:pt idx="50">
                  <c:v>-0.3499999999999923</c:v>
                </c:pt>
                <c:pt idx="51">
                  <c:v>-0.29999999999999233</c:v>
                </c:pt>
                <c:pt idx="52">
                  <c:v>-0.24999999999999234</c:v>
                </c:pt>
                <c:pt idx="53">
                  <c:v>-0.19999999999999235</c:v>
                </c:pt>
                <c:pt idx="54">
                  <c:v>-0.14999999999999236</c:v>
                </c:pt>
                <c:pt idx="55">
                  <c:v>-0.09999999999999236</c:v>
                </c:pt>
                <c:pt idx="56">
                  <c:v>-0.049999999999992356</c:v>
                </c:pt>
                <c:pt idx="57">
                  <c:v>7.646661082105766E-15</c:v>
                </c:pt>
                <c:pt idx="58">
                  <c:v>0.05000000000000765</c:v>
                </c:pt>
                <c:pt idx="59">
                  <c:v>0.10000000000000765</c:v>
                </c:pt>
                <c:pt idx="60">
                  <c:v>0.15000000000000765</c:v>
                </c:pt>
                <c:pt idx="61">
                  <c:v>0.20000000000000767</c:v>
                </c:pt>
                <c:pt idx="62">
                  <c:v>0.25000000000000766</c:v>
                </c:pt>
                <c:pt idx="63">
                  <c:v>0.30000000000000765</c:v>
                </c:pt>
                <c:pt idx="64">
                  <c:v>0.35000000000000764</c:v>
                </c:pt>
                <c:pt idx="65">
                  <c:v>0.4000000000000076</c:v>
                </c:pt>
                <c:pt idx="66">
                  <c:v>0.4500000000000076</c:v>
                </c:pt>
                <c:pt idx="67">
                  <c:v>0.5000000000000077</c:v>
                </c:pt>
                <c:pt idx="68">
                  <c:v>0.5500000000000077</c:v>
                </c:pt>
                <c:pt idx="69">
                  <c:v>0.6000000000000077</c:v>
                </c:pt>
                <c:pt idx="70">
                  <c:v>0.6500000000000078</c:v>
                </c:pt>
                <c:pt idx="71">
                  <c:v>0.7000000000000078</c:v>
                </c:pt>
                <c:pt idx="72">
                  <c:v>0.7500000000000079</c:v>
                </c:pt>
                <c:pt idx="73">
                  <c:v>0.8000000000000079</c:v>
                </c:pt>
                <c:pt idx="74">
                  <c:v>0.850000000000008</c:v>
                </c:pt>
                <c:pt idx="75">
                  <c:v>0.900000000000008</c:v>
                </c:pt>
                <c:pt idx="76">
                  <c:v>0.9500000000000081</c:v>
                </c:pt>
                <c:pt idx="77">
                  <c:v>1.000000000000008</c:v>
                </c:pt>
                <c:pt idx="78">
                  <c:v>1.050000000000008</c:v>
                </c:pt>
                <c:pt idx="79">
                  <c:v>1.100000000000008</c:v>
                </c:pt>
                <c:pt idx="80">
                  <c:v>1.1500000000000081</c:v>
                </c:pt>
                <c:pt idx="81">
                  <c:v>1.2000000000000082</c:v>
                </c:pt>
                <c:pt idx="82">
                  <c:v>1.2500000000000082</c:v>
                </c:pt>
                <c:pt idx="83">
                  <c:v>1.3000000000000083</c:v>
                </c:pt>
                <c:pt idx="84">
                  <c:v>1.3500000000000083</c:v>
                </c:pt>
                <c:pt idx="85">
                  <c:v>1.4000000000000083</c:v>
                </c:pt>
                <c:pt idx="86">
                  <c:v>1.4500000000000084</c:v>
                </c:pt>
                <c:pt idx="87">
                  <c:v>1.5000000000000084</c:v>
                </c:pt>
                <c:pt idx="88">
                  <c:v>1.5500000000000085</c:v>
                </c:pt>
                <c:pt idx="89">
                  <c:v>1.6000000000000085</c:v>
                </c:pt>
                <c:pt idx="90">
                  <c:v>1.6500000000000086</c:v>
                </c:pt>
                <c:pt idx="91">
                  <c:v>1.7000000000000086</c:v>
                </c:pt>
                <c:pt idx="92">
                  <c:v>1.7500000000000087</c:v>
                </c:pt>
                <c:pt idx="93">
                  <c:v>1.8000000000000087</c:v>
                </c:pt>
                <c:pt idx="94">
                  <c:v>1.8500000000000087</c:v>
                </c:pt>
                <c:pt idx="95">
                  <c:v>1.9000000000000088</c:v>
                </c:pt>
                <c:pt idx="96">
                  <c:v>1.9500000000000088</c:v>
                </c:pt>
                <c:pt idx="97">
                  <c:v>2.000000000000009</c:v>
                </c:pt>
                <c:pt idx="98">
                  <c:v>2.0500000000000087</c:v>
                </c:pt>
                <c:pt idx="99">
                  <c:v>2.1000000000000085</c:v>
                </c:pt>
                <c:pt idx="100">
                  <c:v>2.1500000000000083</c:v>
                </c:pt>
                <c:pt idx="101">
                  <c:v>2.200000000000008</c:v>
                </c:pt>
                <c:pt idx="102">
                  <c:v>2.250000000000008</c:v>
                </c:pt>
                <c:pt idx="103">
                  <c:v>2.300000000000008</c:v>
                </c:pt>
                <c:pt idx="104">
                  <c:v>2.3500000000000076</c:v>
                </c:pt>
                <c:pt idx="105">
                  <c:v>2.4000000000000075</c:v>
                </c:pt>
                <c:pt idx="106">
                  <c:v>2.4500000000000073</c:v>
                </c:pt>
                <c:pt idx="107">
                  <c:v>2.500000000000007</c:v>
                </c:pt>
                <c:pt idx="108">
                  <c:v>2.550000000000007</c:v>
                </c:pt>
                <c:pt idx="109">
                  <c:v>2.6000000000000068</c:v>
                </c:pt>
                <c:pt idx="110">
                  <c:v>2.6500000000000066</c:v>
                </c:pt>
                <c:pt idx="111">
                  <c:v>2.7000000000000064</c:v>
                </c:pt>
                <c:pt idx="112">
                  <c:v>2.750000000000006</c:v>
                </c:pt>
                <c:pt idx="113">
                  <c:v>2.800000000000006</c:v>
                </c:pt>
              </c:numCache>
            </c:numRef>
          </c:xVal>
          <c:yVal>
            <c:numRef>
              <c:f>Tolerancias!$BN$145:$BN$258</c:f>
              <c:numCache>
                <c:ptCount val="114"/>
                <c:pt idx="0">
                  <c:v>0</c:v>
                </c:pt>
                <c:pt idx="1">
                  <c:v>1.2036781326982014E-07</c:v>
                </c:pt>
                <c:pt idx="2">
                  <c:v>0.2822050112371515</c:v>
                </c:pt>
                <c:pt idx="3">
                  <c:v>0.3972963475229987</c:v>
                </c:pt>
                <c:pt idx="4">
                  <c:v>0.48436985678640054</c:v>
                </c:pt>
                <c:pt idx="5">
                  <c:v>0.5567306167185788</c:v>
                </c:pt>
                <c:pt idx="6">
                  <c:v>0.6195553664046727</c:v>
                </c:pt>
                <c:pt idx="7">
                  <c:v>0.6755100114063562</c:v>
                </c:pt>
                <c:pt idx="8">
                  <c:v>0.7261843774138983</c:v>
                </c:pt>
                <c:pt idx="9">
                  <c:v>0.7726181304565759</c:v>
                </c:pt>
                <c:pt idx="10">
                  <c:v>0.8155359293377737</c:v>
                </c:pt>
                <c:pt idx="11">
                  <c:v>0.8554671119288257</c:v>
                </c:pt>
                <c:pt idx="12">
                  <c:v>0.8928124988838778</c:v>
                </c:pt>
                <c:pt idx="13">
                  <c:v>0.9278843611976175</c:v>
                </c:pt>
                <c:pt idx="14">
                  <c:v>0.9609316668563668</c:v>
                </c:pt>
                <c:pt idx="15">
                  <c:v>0.9921567416492255</c:v>
                </c:pt>
                <c:pt idx="16">
                  <c:v>1.0217266672907528</c:v>
                </c:pt>
                <c:pt idx="17">
                  <c:v>1.049781318335651</c:v>
                </c:pt>
                <c:pt idx="18">
                  <c:v>1.076439176646974</c:v>
                </c:pt>
                <c:pt idx="19">
                  <c:v>1.1018016322073139</c:v>
                </c:pt>
                <c:pt idx="20">
                  <c:v>1.1259562262669873</c:v>
                </c:pt>
                <c:pt idx="21">
                  <c:v>1.148979138724675</c:v>
                </c:pt>
                <c:pt idx="22">
                  <c:v>1.1709371246997025</c:v>
                </c:pt>
                <c:pt idx="23">
                  <c:v>1.1918890425689486</c:v>
                </c:pt>
                <c:pt idx="24">
                  <c:v>1.2118870741996761</c:v>
                </c:pt>
                <c:pt idx="25">
                  <c:v>1.2309777099724373</c:v>
                </c:pt>
                <c:pt idx="26">
                  <c:v>1.2492025517529688</c:v>
                </c:pt>
                <c:pt idx="27">
                  <c:v>1.2665989733075262</c:v>
                </c:pt>
                <c:pt idx="28">
                  <c:v>1.2832006678932326</c:v>
                </c:pt>
                <c:pt idx="29">
                  <c:v>1.29903810567666</c:v>
                </c:pt>
                <c:pt idx="30">
                  <c:v>1.3141389184324392</c:v>
                </c:pt>
                <c:pt idx="31">
                  <c:v>1.3285282251039925</c:v>
                </c:pt>
                <c:pt idx="32">
                  <c:v>1.3422289088965251</c:v>
                </c:pt>
                <c:pt idx="33">
                  <c:v>1.3552618543578787</c:v>
                </c:pt>
                <c:pt idx="34">
                  <c:v>1.367646151202117</c:v>
                </c:pt>
                <c:pt idx="35">
                  <c:v>1.3793992703125446</c:v>
                </c:pt>
                <c:pt idx="36">
                  <c:v>1.3905372163304384</c:v>
                </c:pt>
                <c:pt idx="37">
                  <c:v>1.4010746604237894</c:v>
                </c:pt>
                <c:pt idx="38">
                  <c:v>1.4110250561856361</c:v>
                </c:pt>
                <c:pt idx="39">
                  <c:v>1.420400741096021</c:v>
                </c:pt>
                <c:pt idx="40">
                  <c:v>1.429213025566512</c:v>
                </c:pt>
                <c:pt idx="41">
                  <c:v>1.437472271249866</c:v>
                </c:pt>
                <c:pt idx="42">
                  <c:v>1.4451879600231665</c:v>
                </c:pt>
                <c:pt idx="43">
                  <c:v>1.4523687548277824</c:v>
                </c:pt>
                <c:pt idx="44">
                  <c:v>1.4590225533638925</c:v>
                </c:pt>
                <c:pt idx="45">
                  <c:v>1.4651565354832876</c:v>
                </c:pt>
                <c:pt idx="46">
                  <c:v>1.4707772049956094</c:v>
                </c:pt>
                <c:pt idx="47">
                  <c:v>1.475890426495277</c:v>
                </c:pt>
                <c:pt idx="48">
                  <c:v>1.4805014577252305</c:v>
                </c:pt>
                <c:pt idx="49">
                  <c:v>1.4846149779161812</c:v>
                </c:pt>
                <c:pt idx="50">
                  <c:v>1.4882351124738329</c:v>
                </c:pt>
                <c:pt idx="51">
                  <c:v>1.4913654543294705</c:v>
                </c:pt>
                <c:pt idx="52">
                  <c:v>1.4940090822197511</c:v>
                </c:pt>
                <c:pt idx="53">
                  <c:v>1.4961685761181012</c:v>
                </c:pt>
                <c:pt idx="54">
                  <c:v>1.4978460300016947</c:v>
                </c:pt>
                <c:pt idx="55">
                  <c:v>1.4990430621035598</c:v>
                </c:pt>
                <c:pt idx="56">
                  <c:v>1.499760822768152</c:v>
                </c:pt>
                <c:pt idx="57">
                  <c:v>1.5</c:v>
                </c:pt>
                <c:pt idx="58">
                  <c:v>1.4997608227681518</c:v>
                </c:pt>
                <c:pt idx="59">
                  <c:v>1.4990430621035595</c:v>
                </c:pt>
                <c:pt idx="60">
                  <c:v>1.497846030001694</c:v>
                </c:pt>
                <c:pt idx="61">
                  <c:v>1.4961685761181005</c:v>
                </c:pt>
                <c:pt idx="62">
                  <c:v>1.4940090822197505</c:v>
                </c:pt>
                <c:pt idx="63">
                  <c:v>1.4913654543294697</c:v>
                </c:pt>
                <c:pt idx="64">
                  <c:v>1.4882351124738318</c:v>
                </c:pt>
                <c:pt idx="65">
                  <c:v>1.48461497791618</c:v>
                </c:pt>
                <c:pt idx="66">
                  <c:v>1.4805014577252291</c:v>
                </c:pt>
                <c:pt idx="67">
                  <c:v>1.4758904264952752</c:v>
                </c:pt>
                <c:pt idx="68">
                  <c:v>1.4707772049956076</c:v>
                </c:pt>
                <c:pt idx="69">
                  <c:v>1.4651565354832858</c:v>
                </c:pt>
                <c:pt idx="70">
                  <c:v>1.4590225533638908</c:v>
                </c:pt>
                <c:pt idx="71">
                  <c:v>1.4523687548277802</c:v>
                </c:pt>
                <c:pt idx="72">
                  <c:v>1.4451879600231643</c:v>
                </c:pt>
                <c:pt idx="73">
                  <c:v>1.4374722712498635</c:v>
                </c:pt>
                <c:pt idx="74">
                  <c:v>1.4292130255665094</c:v>
                </c:pt>
                <c:pt idx="75">
                  <c:v>1.4204007410960184</c:v>
                </c:pt>
                <c:pt idx="76">
                  <c:v>1.411025056185633</c:v>
                </c:pt>
                <c:pt idx="77">
                  <c:v>1.4010746604237863</c:v>
                </c:pt>
                <c:pt idx="78">
                  <c:v>1.390537216330435</c:v>
                </c:pt>
                <c:pt idx="79">
                  <c:v>1.3793992703125408</c:v>
                </c:pt>
                <c:pt idx="80">
                  <c:v>1.3676461512021134</c:v>
                </c:pt>
                <c:pt idx="81">
                  <c:v>1.3552618543578747</c:v>
                </c:pt>
                <c:pt idx="82">
                  <c:v>1.342228908896521</c:v>
                </c:pt>
                <c:pt idx="83">
                  <c:v>1.328528225103988</c:v>
                </c:pt>
                <c:pt idx="84">
                  <c:v>1.3141389184324346</c:v>
                </c:pt>
                <c:pt idx="85">
                  <c:v>1.2990381056766553</c:v>
                </c:pt>
                <c:pt idx="86">
                  <c:v>1.2832006678932277</c:v>
                </c:pt>
                <c:pt idx="87">
                  <c:v>1.266598973307521</c:v>
                </c:pt>
                <c:pt idx="88">
                  <c:v>1.2492025517529632</c:v>
                </c:pt>
                <c:pt idx="89">
                  <c:v>1.2309777099724317</c:v>
                </c:pt>
                <c:pt idx="90">
                  <c:v>1.2118870741996701</c:v>
                </c:pt>
                <c:pt idx="91">
                  <c:v>1.1918890425689423</c:v>
                </c:pt>
                <c:pt idx="92">
                  <c:v>1.1709371246996958</c:v>
                </c:pt>
                <c:pt idx="93">
                  <c:v>1.1489791387246684</c:v>
                </c:pt>
                <c:pt idx="94">
                  <c:v>1.1259562262669798</c:v>
                </c:pt>
                <c:pt idx="95">
                  <c:v>1.101801632207306</c:v>
                </c:pt>
                <c:pt idx="96">
                  <c:v>1.076439176646966</c:v>
                </c:pt>
                <c:pt idx="97">
                  <c:v>1.0497813183356428</c:v>
                </c:pt>
                <c:pt idx="98">
                  <c:v>1.0217266672907441</c:v>
                </c:pt>
                <c:pt idx="99">
                  <c:v>0.9921567416492162</c:v>
                </c:pt>
                <c:pt idx="100">
                  <c:v>0.9609316668563569</c:v>
                </c:pt>
                <c:pt idx="101">
                  <c:v>0.9278843611976071</c:v>
                </c:pt>
                <c:pt idx="102">
                  <c:v>0.8928124988838668</c:v>
                </c:pt>
                <c:pt idx="103">
                  <c:v>0.8554671119288142</c:v>
                </c:pt>
                <c:pt idx="104">
                  <c:v>0.8155359293377611</c:v>
                </c:pt>
                <c:pt idx="105">
                  <c:v>0.7726181304565622</c:v>
                </c:pt>
                <c:pt idx="106">
                  <c:v>0.7261843774138834</c:v>
                </c:pt>
                <c:pt idx="107">
                  <c:v>0.6755100114063401</c:v>
                </c:pt>
                <c:pt idx="108">
                  <c:v>0.6195553664046548</c:v>
                </c:pt>
                <c:pt idx="109">
                  <c:v>0.5567306167185585</c:v>
                </c:pt>
                <c:pt idx="110">
                  <c:v>0.48436985678637656</c:v>
                </c:pt>
                <c:pt idx="111">
                  <c:v>0.39729634752296916</c:v>
                </c:pt>
                <c:pt idx="112">
                  <c:v>0.282205011237109</c:v>
                </c:pt>
                <c:pt idx="113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PASA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Tolerancias!$AM$2:$AM$15</c:f>
              <c:numCache>
                <c:ptCount val="14"/>
                <c:pt idx="0">
                  <c:v>-2.5999393475017953</c:v>
                </c:pt>
                <c:pt idx="1">
                  <c:v>0.8094200155735862</c:v>
                </c:pt>
                <c:pt idx="2">
                  <c:v>0.20573437189129962</c:v>
                </c:pt>
                <c:pt idx="3">
                  <c:v>-0.40655350964475545</c:v>
                </c:pt>
                <c:pt idx="4">
                  <c:v>-2.6272780191194975</c:v>
                </c:pt>
                <c:pt idx="5">
                  <c:v>4.386273411390803</c:v>
                </c:pt>
                <c:pt idx="6">
                  <c:v>4.102812531151315</c:v>
                </c:pt>
                <c:pt idx="7">
                  <c:v>5.178075601615312</c:v>
                </c:pt>
                <c:pt idx="8">
                  <c:v>3.1351191502607847</c:v>
                </c:pt>
                <c:pt idx="9">
                  <c:v>-1.2225392356593794</c:v>
                </c:pt>
                <c:pt idx="10">
                  <c:v>2.3088684402479913</c:v>
                </c:pt>
                <c:pt idx="11">
                  <c:v>2.5258429383542165</c:v>
                </c:pt>
                <c:pt idx="12">
                  <c:v>0.10514959788740086</c:v>
                </c:pt>
                <c:pt idx="13">
                  <c:v>-0.6014867283108778</c:v>
                </c:pt>
              </c:numCache>
            </c:numRef>
          </c:xVal>
          <c:yVal>
            <c:numRef>
              <c:f>Tolerancias!$AL$2:$AL$15</c:f>
              <c:numCache>
                <c:ptCount val="14"/>
                <c:pt idx="0">
                  <c:v>-2.7299999999999898</c:v>
                </c:pt>
                <c:pt idx="1">
                  <c:v>0.8199999999999932</c:v>
                </c:pt>
                <c:pt idx="2">
                  <c:v>0.7599999999999909</c:v>
                </c:pt>
                <c:pt idx="3">
                  <c:v>1.38</c:v>
                </c:pt>
                <c:pt idx="4">
                  <c:v>-0.8400000000000034</c:v>
                </c:pt>
                <c:pt idx="5">
                  <c:v>-0.06999999999997897</c:v>
                </c:pt>
                <c:pt idx="6">
                  <c:v>0.8100000000000023</c:v>
                </c:pt>
                <c:pt idx="7">
                  <c:v>1.62</c:v>
                </c:pt>
                <c:pt idx="8">
                  <c:v>0.9099999999999966</c:v>
                </c:pt>
                <c:pt idx="9">
                  <c:v>-1.36</c:v>
                </c:pt>
                <c:pt idx="10">
                  <c:v>0.14000000000000057</c:v>
                </c:pt>
                <c:pt idx="11">
                  <c:v>1.37</c:v>
                </c:pt>
                <c:pt idx="12">
                  <c:v>-2.4000000000000057</c:v>
                </c:pt>
                <c:pt idx="13">
                  <c:v>-0.6800000000000068</c:v>
                </c:pt>
              </c:numCache>
            </c:numRef>
          </c:yVal>
          <c:smooth val="0"/>
        </c:ser>
        <c:ser>
          <c:idx val="3"/>
          <c:order val="3"/>
          <c:tx>
            <c:v>NO PASA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Tolerancias!$AQ$2:$AQ$19</c:f>
              <c:numCache>
                <c:ptCount val="18"/>
                <c:pt idx="0">
                  <c:v>-3.2648332021314275</c:v>
                </c:pt>
                <c:pt idx="1">
                  <c:v>2.8130730059791986</c:v>
                </c:pt>
                <c:pt idx="2">
                  <c:v>-7.07556576903125</c:v>
                </c:pt>
                <c:pt idx="3">
                  <c:v>0.8614496483873211</c:v>
                </c:pt>
                <c:pt idx="4">
                  <c:v>-1.303319962116813</c:v>
                </c:pt>
                <c:pt idx="5">
                  <c:v>6.142050540018822</c:v>
                </c:pt>
                <c:pt idx="6">
                  <c:v>2.301455519200921</c:v>
                </c:pt>
                <c:pt idx="7">
                  <c:v>-6.452972914934797</c:v>
                </c:pt>
                <c:pt idx="8">
                  <c:v>-9.097901086990031</c:v>
                </c:pt>
                <c:pt idx="9">
                  <c:v>3.380468761454587</c:v>
                </c:pt>
                <c:pt idx="10">
                  <c:v>-9.637323684152566</c:v>
                </c:pt>
                <c:pt idx="11">
                  <c:v>-3.042982354956443</c:v>
                </c:pt>
                <c:pt idx="12">
                  <c:v>5.578287540856202</c:v>
                </c:pt>
                <c:pt idx="13">
                  <c:v>4.738465449023465</c:v>
                </c:pt>
                <c:pt idx="14">
                  <c:v>3.754965838047184</c:v>
                </c:pt>
                <c:pt idx="15">
                  <c:v>-0.6138906775873991</c:v>
                </c:pt>
                <c:pt idx="16">
                  <c:v>-3.7324398760646886</c:v>
                </c:pt>
                <c:pt idx="17">
                  <c:v>5.65220249918147</c:v>
                </c:pt>
              </c:numCache>
            </c:numRef>
          </c:xVal>
          <c:yVal>
            <c:numRef>
              <c:f>Tolerancias!$AP$2:$AP$19</c:f>
              <c:numCache>
                <c:ptCount val="18"/>
                <c:pt idx="0">
                  <c:v>-3.91</c:v>
                </c:pt>
                <c:pt idx="1">
                  <c:v>-1.7399999999999949</c:v>
                </c:pt>
                <c:pt idx="2">
                  <c:v>-3.58</c:v>
                </c:pt>
                <c:pt idx="3">
                  <c:v>-1.58</c:v>
                </c:pt>
                <c:pt idx="4">
                  <c:v>-2.319999999999993</c:v>
                </c:pt>
                <c:pt idx="5">
                  <c:v>0.4900000000000091</c:v>
                </c:pt>
                <c:pt idx="6">
                  <c:v>3.31</c:v>
                </c:pt>
                <c:pt idx="7">
                  <c:v>-2.289999999999992</c:v>
                </c:pt>
                <c:pt idx="8">
                  <c:v>-2.61</c:v>
                </c:pt>
                <c:pt idx="9">
                  <c:v>-2.05</c:v>
                </c:pt>
                <c:pt idx="10">
                  <c:v>-3.38</c:v>
                </c:pt>
                <c:pt idx="11">
                  <c:v>-2.28</c:v>
                </c:pt>
                <c:pt idx="12">
                  <c:v>-0.2599999999999909</c:v>
                </c:pt>
                <c:pt idx="13">
                  <c:v>-1.4799999999999898</c:v>
                </c:pt>
                <c:pt idx="14">
                  <c:v>2</c:v>
                </c:pt>
                <c:pt idx="15">
                  <c:v>-1.490000000000009</c:v>
                </c:pt>
                <c:pt idx="16">
                  <c:v>-2.009999999999991</c:v>
                </c:pt>
                <c:pt idx="17">
                  <c:v>2.680000000000007</c:v>
                </c:pt>
              </c:numCache>
            </c:numRef>
          </c:yVal>
          <c:smooth val="0"/>
        </c:ser>
        <c:axId val="42994306"/>
        <c:axId val="51404435"/>
      </c:scatterChart>
      <c:valAx>
        <c:axId val="42994306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/>
          </a:ln>
        </c:spPr>
        <c:crossAx val="51404435"/>
        <c:crosses val="autoZero"/>
        <c:crossBetween val="midCat"/>
        <c:dispUnits/>
        <c:majorUnit val="2"/>
        <c:minorUnit val="1"/>
      </c:valAx>
      <c:valAx>
        <c:axId val="5140443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/>
          </a:ln>
        </c:spPr>
        <c:crossAx val="42994306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28"/>
          <c:w val="0.4445"/>
          <c:h val="0.68125"/>
        </c:manualLayout>
      </c:layout>
      <c:scatterChart>
        <c:scatterStyle val="lineMarker"/>
        <c:varyColors val="0"/>
        <c:ser>
          <c:idx val="0"/>
          <c:order val="0"/>
          <c:tx>
            <c:v>Elipse:db*&lt;0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Tolerancias!$BI$159:$BI$245</c:f>
              <c:numCache>
                <c:ptCount val="87"/>
                <c:pt idx="0">
                  <c:v>-2.1499999999999932</c:v>
                </c:pt>
                <c:pt idx="1">
                  <c:v>-2.0999999999999934</c:v>
                </c:pt>
                <c:pt idx="2">
                  <c:v>-2.0499999999999936</c:v>
                </c:pt>
                <c:pt idx="3">
                  <c:v>-1.9999999999999936</c:v>
                </c:pt>
                <c:pt idx="4">
                  <c:v>-1.9499999999999935</c:v>
                </c:pt>
                <c:pt idx="5">
                  <c:v>-1.8999999999999935</c:v>
                </c:pt>
                <c:pt idx="6">
                  <c:v>-1.8499999999999934</c:v>
                </c:pt>
                <c:pt idx="7">
                  <c:v>-1.7999999999999934</c:v>
                </c:pt>
                <c:pt idx="8">
                  <c:v>-1.7499999999999933</c:v>
                </c:pt>
                <c:pt idx="9">
                  <c:v>-1.6999999999999933</c:v>
                </c:pt>
                <c:pt idx="10">
                  <c:v>-1.6499999999999932</c:v>
                </c:pt>
                <c:pt idx="11">
                  <c:v>-1.5999999999999932</c:v>
                </c:pt>
                <c:pt idx="12">
                  <c:v>-1.5499999999999932</c:v>
                </c:pt>
                <c:pt idx="13">
                  <c:v>-1.4999999999999931</c:v>
                </c:pt>
                <c:pt idx="14">
                  <c:v>-1.449999999999993</c:v>
                </c:pt>
                <c:pt idx="15">
                  <c:v>-1.399999999999993</c:v>
                </c:pt>
                <c:pt idx="16">
                  <c:v>-1.349999999999993</c:v>
                </c:pt>
                <c:pt idx="17">
                  <c:v>-1.299999999999993</c:v>
                </c:pt>
                <c:pt idx="18">
                  <c:v>-1.249999999999993</c:v>
                </c:pt>
                <c:pt idx="19">
                  <c:v>-1.1999999999999929</c:v>
                </c:pt>
                <c:pt idx="20">
                  <c:v>-1.1499999999999928</c:v>
                </c:pt>
                <c:pt idx="21">
                  <c:v>-1.0999999999999928</c:v>
                </c:pt>
                <c:pt idx="22">
                  <c:v>-1.0499999999999927</c:v>
                </c:pt>
                <c:pt idx="23">
                  <c:v>-0.9999999999999927</c:v>
                </c:pt>
                <c:pt idx="24">
                  <c:v>-0.9499999999999926</c:v>
                </c:pt>
                <c:pt idx="25">
                  <c:v>-0.8999999999999926</c:v>
                </c:pt>
                <c:pt idx="26">
                  <c:v>-0.8499999999999925</c:v>
                </c:pt>
                <c:pt idx="27">
                  <c:v>-0.7999999999999925</c:v>
                </c:pt>
                <c:pt idx="28">
                  <c:v>-0.7499999999999925</c:v>
                </c:pt>
                <c:pt idx="29">
                  <c:v>-0.6999999999999924</c:v>
                </c:pt>
                <c:pt idx="30">
                  <c:v>-0.6499999999999924</c:v>
                </c:pt>
                <c:pt idx="31">
                  <c:v>-0.5999999999999923</c:v>
                </c:pt>
                <c:pt idx="32">
                  <c:v>-0.5499999999999923</c:v>
                </c:pt>
                <c:pt idx="33">
                  <c:v>-0.4999999999999923</c:v>
                </c:pt>
                <c:pt idx="34">
                  <c:v>-0.4499999999999923</c:v>
                </c:pt>
                <c:pt idx="35">
                  <c:v>-0.3999999999999923</c:v>
                </c:pt>
                <c:pt idx="36">
                  <c:v>-0.3499999999999923</c:v>
                </c:pt>
                <c:pt idx="37">
                  <c:v>-0.29999999999999233</c:v>
                </c:pt>
                <c:pt idx="38">
                  <c:v>-0.24999999999999234</c:v>
                </c:pt>
                <c:pt idx="39">
                  <c:v>-0.19999999999999235</c:v>
                </c:pt>
                <c:pt idx="40">
                  <c:v>-0.14999999999999236</c:v>
                </c:pt>
                <c:pt idx="41">
                  <c:v>-0.09999999999999236</c:v>
                </c:pt>
                <c:pt idx="42">
                  <c:v>-0.049999999999992356</c:v>
                </c:pt>
                <c:pt idx="43">
                  <c:v>7.646661082105766E-15</c:v>
                </c:pt>
                <c:pt idx="44">
                  <c:v>0.05000000000000765</c:v>
                </c:pt>
                <c:pt idx="45">
                  <c:v>0.10000000000000765</c:v>
                </c:pt>
                <c:pt idx="46">
                  <c:v>0.15000000000000765</c:v>
                </c:pt>
                <c:pt idx="47">
                  <c:v>0.20000000000000767</c:v>
                </c:pt>
                <c:pt idx="48">
                  <c:v>0.25000000000000766</c:v>
                </c:pt>
                <c:pt idx="49">
                  <c:v>0.30000000000000765</c:v>
                </c:pt>
                <c:pt idx="50">
                  <c:v>0.35000000000000764</c:v>
                </c:pt>
                <c:pt idx="51">
                  <c:v>0.4000000000000076</c:v>
                </c:pt>
                <c:pt idx="52">
                  <c:v>0.4500000000000076</c:v>
                </c:pt>
                <c:pt idx="53">
                  <c:v>0.5000000000000077</c:v>
                </c:pt>
                <c:pt idx="54">
                  <c:v>0.5500000000000077</c:v>
                </c:pt>
                <c:pt idx="55">
                  <c:v>0.6000000000000077</c:v>
                </c:pt>
                <c:pt idx="56">
                  <c:v>0.6500000000000078</c:v>
                </c:pt>
                <c:pt idx="57">
                  <c:v>0.7000000000000078</c:v>
                </c:pt>
                <c:pt idx="58">
                  <c:v>0.7500000000000079</c:v>
                </c:pt>
                <c:pt idx="59">
                  <c:v>0.8000000000000079</c:v>
                </c:pt>
                <c:pt idx="60">
                  <c:v>0.850000000000008</c:v>
                </c:pt>
                <c:pt idx="61">
                  <c:v>0.900000000000008</c:v>
                </c:pt>
                <c:pt idx="62">
                  <c:v>0.9500000000000081</c:v>
                </c:pt>
                <c:pt idx="63">
                  <c:v>1.000000000000008</c:v>
                </c:pt>
                <c:pt idx="64">
                  <c:v>1.050000000000008</c:v>
                </c:pt>
                <c:pt idx="65">
                  <c:v>1.100000000000008</c:v>
                </c:pt>
                <c:pt idx="66">
                  <c:v>1.1500000000000081</c:v>
                </c:pt>
                <c:pt idx="67">
                  <c:v>1.2000000000000082</c:v>
                </c:pt>
                <c:pt idx="68">
                  <c:v>1.2500000000000082</c:v>
                </c:pt>
                <c:pt idx="69">
                  <c:v>1.3000000000000083</c:v>
                </c:pt>
                <c:pt idx="70">
                  <c:v>1.3500000000000083</c:v>
                </c:pt>
                <c:pt idx="71">
                  <c:v>1.4000000000000083</c:v>
                </c:pt>
                <c:pt idx="72">
                  <c:v>1.4500000000000084</c:v>
                </c:pt>
                <c:pt idx="73">
                  <c:v>1.5000000000000084</c:v>
                </c:pt>
                <c:pt idx="74">
                  <c:v>1.5500000000000085</c:v>
                </c:pt>
                <c:pt idx="75">
                  <c:v>1.6000000000000085</c:v>
                </c:pt>
                <c:pt idx="76">
                  <c:v>1.6500000000000086</c:v>
                </c:pt>
                <c:pt idx="77">
                  <c:v>1.7000000000000086</c:v>
                </c:pt>
                <c:pt idx="78">
                  <c:v>1.7500000000000087</c:v>
                </c:pt>
                <c:pt idx="79">
                  <c:v>1.8000000000000087</c:v>
                </c:pt>
                <c:pt idx="80">
                  <c:v>1.8500000000000087</c:v>
                </c:pt>
                <c:pt idx="81">
                  <c:v>1.9000000000000088</c:v>
                </c:pt>
                <c:pt idx="82">
                  <c:v>1.9500000000000088</c:v>
                </c:pt>
                <c:pt idx="83">
                  <c:v>2.000000000000009</c:v>
                </c:pt>
                <c:pt idx="84">
                  <c:v>2.0500000000000087</c:v>
                </c:pt>
                <c:pt idx="85">
                  <c:v>2.1000000000000085</c:v>
                </c:pt>
                <c:pt idx="86">
                  <c:v>2.1500000000000083</c:v>
                </c:pt>
              </c:numCache>
            </c:numRef>
          </c:xVal>
          <c:yVal>
            <c:numRef>
              <c:f>Tolerancias!$BJ$159:$BJ$245</c:f>
              <c:numCache>
                <c:ptCount val="87"/>
                <c:pt idx="0">
                  <c:v>0</c:v>
                </c:pt>
                <c:pt idx="1">
                  <c:v>-1.2918918704539881</c:v>
                </c:pt>
                <c:pt idx="2">
                  <c:v>-1.5081055647314119</c:v>
                </c:pt>
                <c:pt idx="3">
                  <c:v>-1.6600126142536855</c:v>
                </c:pt>
                <c:pt idx="4">
                  <c:v>-1.7804306486143386</c:v>
                </c:pt>
                <c:pt idx="5">
                  <c:v>-1.880970567014102</c:v>
                </c:pt>
                <c:pt idx="6">
                  <c:v>-1.9673714120033838</c:v>
                </c:pt>
                <c:pt idx="7">
                  <c:v>-2.0429760687143226</c:v>
                </c:pt>
                <c:pt idx="8">
                  <c:v>-2.1099371871067896</c:v>
                </c:pt>
                <c:pt idx="9">
                  <c:v>-2.1697388389028736</c:v>
                </c:pt>
                <c:pt idx="10">
                  <c:v>-2.2234561451245303</c:v>
                </c:pt>
                <c:pt idx="11">
                  <c:v>-2.271897851918461</c:v>
                </c:pt>
                <c:pt idx="12">
                  <c:v>-2.3156905836004964</c:v>
                </c:pt>
                <c:pt idx="13">
                  <c:v>-2.3553315488638864</c:v>
                </c:pt>
                <c:pt idx="14">
                  <c:v>-2.3912230509773282</c:v>
                </c:pt>
                <c:pt idx="15">
                  <c:v>-2.423695944835885</c:v>
                </c:pt>
                <c:pt idx="16">
                  <c:v>-2.453026086879417</c:v>
                </c:pt>
                <c:pt idx="17">
                  <c:v>-2.4794461806630888</c:v>
                </c:pt>
                <c:pt idx="18">
                  <c:v>-2.5031545030208875</c:v>
                </c:pt>
                <c:pt idx="19">
                  <c:v>-2.5243214603401016</c:v>
                </c:pt>
                <c:pt idx="20">
                  <c:v>-2.543094600271199</c:v>
                </c:pt>
                <c:pt idx="21">
                  <c:v>-2.5596025014495027</c:v>
                </c:pt>
                <c:pt idx="22">
                  <c:v>-2.5739578333609874</c:v>
                </c:pt>
                <c:pt idx="23">
                  <c:v>-2.5862597924277817</c:v>
                </c:pt>
                <c:pt idx="24">
                  <c:v>-2.596596062331974</c:v>
                </c:pt>
                <c:pt idx="25">
                  <c:v>-2.6050444066353196</c:v>
                </c:pt>
                <c:pt idx="26">
                  <c:v>-2.611673973744187</c:v>
                </c:pt>
                <c:pt idx="27">
                  <c:v>-2.6165463743126995</c:v>
                </c:pt>
                <c:pt idx="28">
                  <c:v>-2.619716576742385</c:v>
                </c:pt>
                <c:pt idx="29">
                  <c:v>-2.621233655850795</c:v>
                </c:pt>
                <c:pt idx="30">
                  <c:v>-2.621141421918547</c:v>
                </c:pt>
                <c:pt idx="31">
                  <c:v>-2.619478951413867</c:v>
                </c:pt>
                <c:pt idx="32">
                  <c:v>-2.6162810362014053</c:v>
                </c:pt>
                <c:pt idx="33">
                  <c:v>-2.611578564591202</c:v>
                </c:pt>
                <c:pt idx="34">
                  <c:v>-2.6053988449058503</c:v>
                </c:pt>
                <c:pt idx="35">
                  <c:v>-2.5977658801452423</c:v>
                </c:pt>
                <c:pt idx="36">
                  <c:v>-2.588700600667123</c:v>
                </c:pt>
                <c:pt idx="37">
                  <c:v>-2.578221060473532</c:v>
                </c:pt>
                <c:pt idx="38">
                  <c:v>-2.5663426016198776</c:v>
                </c:pt>
                <c:pt idx="39">
                  <c:v>-2.5530779903858214</c:v>
                </c:pt>
                <c:pt idx="40">
                  <c:v>-2.5384375281202667</c:v>
                </c:pt>
                <c:pt idx="41">
                  <c:v>-2.5224291390615163</c:v>
                </c:pt>
                <c:pt idx="42">
                  <c:v>-2.5050584369105118</c:v>
                </c:pt>
                <c:pt idx="43">
                  <c:v>-2.486328771477949</c:v>
                </c:pt>
                <c:pt idx="44">
                  <c:v>-2.4662412563166938</c:v>
                </c:pt>
                <c:pt idx="45">
                  <c:v>-2.4447947778738808</c:v>
                </c:pt>
                <c:pt idx="46">
                  <c:v>-2.421985986338813</c:v>
                </c:pt>
                <c:pt idx="47">
                  <c:v>-2.39780926801055</c:v>
                </c:pt>
                <c:pt idx="48">
                  <c:v>-2.372256698650788</c:v>
                </c:pt>
                <c:pt idx="49">
                  <c:v>-2.3453179769106245</c:v>
                </c:pt>
                <c:pt idx="50">
                  <c:v>-2.316980336510398</c:v>
                </c:pt>
                <c:pt idx="51">
                  <c:v>-2.2872284353946997</c:v>
                </c:pt>
                <c:pt idx="52">
                  <c:v>-2.2560442195614896</c:v>
                </c:pt>
                <c:pt idx="53">
                  <c:v>-2.2234067586530233</c:v>
                </c:pt>
                <c:pt idx="54">
                  <c:v>-2.1892920496694086</c:v>
                </c:pt>
                <c:pt idx="55">
                  <c:v>-2.153672784288052</c:v>
                </c:pt>
                <c:pt idx="56">
                  <c:v>-2.1165180741989142</c:v>
                </c:pt>
                <c:pt idx="57">
                  <c:v>-2.077793127537345</c:v>
                </c:pt>
                <c:pt idx="58">
                  <c:v>-2.0374588678351166</c:v>
                </c:pt>
                <c:pt idx="59">
                  <c:v>-1.9954714848116133</c:v>
                </c:pt>
                <c:pt idx="60">
                  <c:v>-1.9517819036492825</c:v>
                </c:pt>
                <c:pt idx="61">
                  <c:v>-1.906335155946597</c:v>
                </c:pt>
                <c:pt idx="62">
                  <c:v>-1.859069631049434</c:v>
                </c:pt>
                <c:pt idx="63">
                  <c:v>-1.8099161805514232</c:v>
                </c:pt>
                <c:pt idx="64">
                  <c:v>-1.7587970408908107</c:v>
                </c:pt>
                <c:pt idx="65">
                  <c:v>-1.7056245283855085</c:v>
                </c:pt>
                <c:pt idx="66">
                  <c:v>-1.650299446613386</c:v>
                </c:pt>
                <c:pt idx="67">
                  <c:v>-1.59270912608847</c:v>
                </c:pt>
                <c:pt idx="68">
                  <c:v>-1.5327249881754381</c:v>
                </c:pt>
                <c:pt idx="69">
                  <c:v>-1.4701994852238212</c:v>
                </c:pt>
                <c:pt idx="70">
                  <c:v>-1.4049622108463309</c:v>
                </c:pt>
                <c:pt idx="71">
                  <c:v>-1.3368148882089805</c:v>
                </c:pt>
                <c:pt idx="72">
                  <c:v>-1.2655248137566053</c:v>
                </c:pt>
                <c:pt idx="73">
                  <c:v>-1.190816131049345</c:v>
                </c:pt>
                <c:pt idx="74">
                  <c:v>-1.1123579851921366</c:v>
                </c:pt>
                <c:pt idx="75">
                  <c:v>-1.0297480729162825</c:v>
                </c:pt>
                <c:pt idx="76">
                  <c:v>-0.9424891855285327</c:v>
                </c:pt>
                <c:pt idx="77">
                  <c:v>-0.8499546987130564</c:v>
                </c:pt>
                <c:pt idx="78">
                  <c:v>-0.7513358663231533</c:v>
                </c:pt>
                <c:pt idx="79">
                  <c:v>-0.6455575673368661</c:v>
                </c:pt>
                <c:pt idx="80">
                  <c:v>-0.5311357300321075</c:v>
                </c:pt>
                <c:pt idx="81">
                  <c:v>-0.4059177044490032</c:v>
                </c:pt>
                <c:pt idx="82">
                  <c:v>-0.26656060545541815</c:v>
                </c:pt>
                <c:pt idx="83">
                  <c:v>-0.10732539050094025</c:v>
                </c:pt>
                <c:pt idx="84">
                  <c:v>0.08339883961516259</c:v>
                </c:pt>
                <c:pt idx="85">
                  <c:v>0.33842971448643455</c:v>
                </c:pt>
                <c:pt idx="8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Elipse:db*&gt;0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Tolerancias!$BI$159:$BI$245</c:f>
              <c:numCache>
                <c:ptCount val="87"/>
                <c:pt idx="0">
                  <c:v>-2.1499999999999932</c:v>
                </c:pt>
                <c:pt idx="1">
                  <c:v>-2.0999999999999934</c:v>
                </c:pt>
                <c:pt idx="2">
                  <c:v>-2.0499999999999936</c:v>
                </c:pt>
                <c:pt idx="3">
                  <c:v>-1.9999999999999936</c:v>
                </c:pt>
                <c:pt idx="4">
                  <c:v>-1.9499999999999935</c:v>
                </c:pt>
                <c:pt idx="5">
                  <c:v>-1.8999999999999935</c:v>
                </c:pt>
                <c:pt idx="6">
                  <c:v>-1.8499999999999934</c:v>
                </c:pt>
                <c:pt idx="7">
                  <c:v>-1.7999999999999934</c:v>
                </c:pt>
                <c:pt idx="8">
                  <c:v>-1.7499999999999933</c:v>
                </c:pt>
                <c:pt idx="9">
                  <c:v>-1.6999999999999933</c:v>
                </c:pt>
                <c:pt idx="10">
                  <c:v>-1.6499999999999932</c:v>
                </c:pt>
                <c:pt idx="11">
                  <c:v>-1.5999999999999932</c:v>
                </c:pt>
                <c:pt idx="12">
                  <c:v>-1.5499999999999932</c:v>
                </c:pt>
                <c:pt idx="13">
                  <c:v>-1.4999999999999931</c:v>
                </c:pt>
                <c:pt idx="14">
                  <c:v>-1.449999999999993</c:v>
                </c:pt>
                <c:pt idx="15">
                  <c:v>-1.399999999999993</c:v>
                </c:pt>
                <c:pt idx="16">
                  <c:v>-1.349999999999993</c:v>
                </c:pt>
                <c:pt idx="17">
                  <c:v>-1.299999999999993</c:v>
                </c:pt>
                <c:pt idx="18">
                  <c:v>-1.249999999999993</c:v>
                </c:pt>
                <c:pt idx="19">
                  <c:v>-1.1999999999999929</c:v>
                </c:pt>
                <c:pt idx="20">
                  <c:v>-1.1499999999999928</c:v>
                </c:pt>
                <c:pt idx="21">
                  <c:v>-1.0999999999999928</c:v>
                </c:pt>
                <c:pt idx="22">
                  <c:v>-1.0499999999999927</c:v>
                </c:pt>
                <c:pt idx="23">
                  <c:v>-0.9999999999999927</c:v>
                </c:pt>
                <c:pt idx="24">
                  <c:v>-0.9499999999999926</c:v>
                </c:pt>
                <c:pt idx="25">
                  <c:v>-0.8999999999999926</c:v>
                </c:pt>
                <c:pt idx="26">
                  <c:v>-0.8499999999999925</c:v>
                </c:pt>
                <c:pt idx="27">
                  <c:v>-0.7999999999999925</c:v>
                </c:pt>
                <c:pt idx="28">
                  <c:v>-0.7499999999999925</c:v>
                </c:pt>
                <c:pt idx="29">
                  <c:v>-0.6999999999999924</c:v>
                </c:pt>
                <c:pt idx="30">
                  <c:v>-0.6499999999999924</c:v>
                </c:pt>
                <c:pt idx="31">
                  <c:v>-0.5999999999999923</c:v>
                </c:pt>
                <c:pt idx="32">
                  <c:v>-0.5499999999999923</c:v>
                </c:pt>
                <c:pt idx="33">
                  <c:v>-0.4999999999999923</c:v>
                </c:pt>
                <c:pt idx="34">
                  <c:v>-0.4499999999999923</c:v>
                </c:pt>
                <c:pt idx="35">
                  <c:v>-0.3999999999999923</c:v>
                </c:pt>
                <c:pt idx="36">
                  <c:v>-0.3499999999999923</c:v>
                </c:pt>
                <c:pt idx="37">
                  <c:v>-0.29999999999999233</c:v>
                </c:pt>
                <c:pt idx="38">
                  <c:v>-0.24999999999999234</c:v>
                </c:pt>
                <c:pt idx="39">
                  <c:v>-0.19999999999999235</c:v>
                </c:pt>
                <c:pt idx="40">
                  <c:v>-0.14999999999999236</c:v>
                </c:pt>
                <c:pt idx="41">
                  <c:v>-0.09999999999999236</c:v>
                </c:pt>
                <c:pt idx="42">
                  <c:v>-0.049999999999992356</c:v>
                </c:pt>
                <c:pt idx="43">
                  <c:v>7.646661082105766E-15</c:v>
                </c:pt>
                <c:pt idx="44">
                  <c:v>0.05000000000000765</c:v>
                </c:pt>
                <c:pt idx="45">
                  <c:v>0.10000000000000765</c:v>
                </c:pt>
                <c:pt idx="46">
                  <c:v>0.15000000000000765</c:v>
                </c:pt>
                <c:pt idx="47">
                  <c:v>0.20000000000000767</c:v>
                </c:pt>
                <c:pt idx="48">
                  <c:v>0.25000000000000766</c:v>
                </c:pt>
                <c:pt idx="49">
                  <c:v>0.30000000000000765</c:v>
                </c:pt>
                <c:pt idx="50">
                  <c:v>0.35000000000000764</c:v>
                </c:pt>
                <c:pt idx="51">
                  <c:v>0.4000000000000076</c:v>
                </c:pt>
                <c:pt idx="52">
                  <c:v>0.4500000000000076</c:v>
                </c:pt>
                <c:pt idx="53">
                  <c:v>0.5000000000000077</c:v>
                </c:pt>
                <c:pt idx="54">
                  <c:v>0.5500000000000077</c:v>
                </c:pt>
                <c:pt idx="55">
                  <c:v>0.6000000000000077</c:v>
                </c:pt>
                <c:pt idx="56">
                  <c:v>0.6500000000000078</c:v>
                </c:pt>
                <c:pt idx="57">
                  <c:v>0.7000000000000078</c:v>
                </c:pt>
                <c:pt idx="58">
                  <c:v>0.7500000000000079</c:v>
                </c:pt>
                <c:pt idx="59">
                  <c:v>0.8000000000000079</c:v>
                </c:pt>
                <c:pt idx="60">
                  <c:v>0.850000000000008</c:v>
                </c:pt>
                <c:pt idx="61">
                  <c:v>0.900000000000008</c:v>
                </c:pt>
                <c:pt idx="62">
                  <c:v>0.9500000000000081</c:v>
                </c:pt>
                <c:pt idx="63">
                  <c:v>1.000000000000008</c:v>
                </c:pt>
                <c:pt idx="64">
                  <c:v>1.050000000000008</c:v>
                </c:pt>
                <c:pt idx="65">
                  <c:v>1.100000000000008</c:v>
                </c:pt>
                <c:pt idx="66">
                  <c:v>1.1500000000000081</c:v>
                </c:pt>
                <c:pt idx="67">
                  <c:v>1.2000000000000082</c:v>
                </c:pt>
                <c:pt idx="68">
                  <c:v>1.2500000000000082</c:v>
                </c:pt>
                <c:pt idx="69">
                  <c:v>1.3000000000000083</c:v>
                </c:pt>
                <c:pt idx="70">
                  <c:v>1.3500000000000083</c:v>
                </c:pt>
                <c:pt idx="71">
                  <c:v>1.4000000000000083</c:v>
                </c:pt>
                <c:pt idx="72">
                  <c:v>1.4500000000000084</c:v>
                </c:pt>
                <c:pt idx="73">
                  <c:v>1.5000000000000084</c:v>
                </c:pt>
                <c:pt idx="74">
                  <c:v>1.5500000000000085</c:v>
                </c:pt>
                <c:pt idx="75">
                  <c:v>1.6000000000000085</c:v>
                </c:pt>
                <c:pt idx="76">
                  <c:v>1.6500000000000086</c:v>
                </c:pt>
                <c:pt idx="77">
                  <c:v>1.7000000000000086</c:v>
                </c:pt>
                <c:pt idx="78">
                  <c:v>1.7500000000000087</c:v>
                </c:pt>
                <c:pt idx="79">
                  <c:v>1.8000000000000087</c:v>
                </c:pt>
                <c:pt idx="80">
                  <c:v>1.8500000000000087</c:v>
                </c:pt>
                <c:pt idx="81">
                  <c:v>1.9000000000000088</c:v>
                </c:pt>
                <c:pt idx="82">
                  <c:v>1.9500000000000088</c:v>
                </c:pt>
                <c:pt idx="83">
                  <c:v>2.000000000000009</c:v>
                </c:pt>
                <c:pt idx="84">
                  <c:v>2.0500000000000087</c:v>
                </c:pt>
                <c:pt idx="85">
                  <c:v>2.1000000000000085</c:v>
                </c:pt>
                <c:pt idx="86">
                  <c:v>2.1500000000000083</c:v>
                </c:pt>
              </c:numCache>
            </c:numRef>
          </c:xVal>
          <c:yVal>
            <c:numRef>
              <c:f>Tolerancias!$BK$159:$BK$245</c:f>
              <c:numCache>
                <c:ptCount val="87"/>
                <c:pt idx="0">
                  <c:v>0</c:v>
                </c:pt>
                <c:pt idx="1">
                  <c:v>-0.33842971448633935</c:v>
                </c:pt>
                <c:pt idx="2">
                  <c:v>-0.0833988396150982</c:v>
                </c:pt>
                <c:pt idx="3">
                  <c:v>0.10732539050099299</c:v>
                </c:pt>
                <c:pt idx="4">
                  <c:v>0.26656060545546356</c:v>
                </c:pt>
                <c:pt idx="5">
                  <c:v>0.4059177044490442</c:v>
                </c:pt>
                <c:pt idx="6">
                  <c:v>0.5311357300321435</c:v>
                </c:pt>
                <c:pt idx="7">
                  <c:v>0.6455575673369</c:v>
                </c:pt>
                <c:pt idx="8">
                  <c:v>0.7513358663231844</c:v>
                </c:pt>
                <c:pt idx="9">
                  <c:v>0.8499546987130858</c:v>
                </c:pt>
                <c:pt idx="10">
                  <c:v>0.9424891855285599</c:v>
                </c:pt>
                <c:pt idx="11">
                  <c:v>1.0297480729163082</c:v>
                </c:pt>
                <c:pt idx="12">
                  <c:v>1.1123579851921614</c:v>
                </c:pt>
                <c:pt idx="13">
                  <c:v>1.1908161310493683</c:v>
                </c:pt>
                <c:pt idx="14">
                  <c:v>1.2655248137566277</c:v>
                </c:pt>
                <c:pt idx="15">
                  <c:v>1.3368148882090019</c:v>
                </c:pt>
                <c:pt idx="16">
                  <c:v>1.4049622108463513</c:v>
                </c:pt>
                <c:pt idx="17">
                  <c:v>1.4701994852238407</c:v>
                </c:pt>
                <c:pt idx="18">
                  <c:v>1.532724988175457</c:v>
                </c:pt>
                <c:pt idx="19">
                  <c:v>1.5927091260884885</c:v>
                </c:pt>
                <c:pt idx="20">
                  <c:v>1.6502994466134036</c:v>
                </c:pt>
                <c:pt idx="21">
                  <c:v>1.7056245283855245</c:v>
                </c:pt>
                <c:pt idx="22">
                  <c:v>1.758797040890827</c:v>
                </c:pt>
                <c:pt idx="23">
                  <c:v>1.8099161805514385</c:v>
                </c:pt>
                <c:pt idx="24">
                  <c:v>1.8590696310494488</c:v>
                </c:pt>
                <c:pt idx="25">
                  <c:v>1.9063351559466115</c:v>
                </c:pt>
                <c:pt idx="26">
                  <c:v>1.9517819036492963</c:v>
                </c:pt>
                <c:pt idx="27">
                  <c:v>1.9954714848116264</c:v>
                </c:pt>
                <c:pt idx="28">
                  <c:v>2.037458867835129</c:v>
                </c:pt>
                <c:pt idx="29">
                  <c:v>2.0777931275373573</c:v>
                </c:pt>
                <c:pt idx="30">
                  <c:v>2.1165180741989262</c:v>
                </c:pt>
                <c:pt idx="31">
                  <c:v>2.1536727842880636</c:v>
                </c:pt>
                <c:pt idx="32">
                  <c:v>2.1892920496694197</c:v>
                </c:pt>
                <c:pt idx="33">
                  <c:v>2.2234067586530335</c:v>
                </c:pt>
                <c:pt idx="34">
                  <c:v>2.256044219561499</c:v>
                </c:pt>
                <c:pt idx="35">
                  <c:v>2.287228435394709</c:v>
                </c:pt>
                <c:pt idx="36">
                  <c:v>2.3169803365104067</c:v>
                </c:pt>
                <c:pt idx="37">
                  <c:v>2.345317976910633</c:v>
                </c:pt>
                <c:pt idx="38">
                  <c:v>2.3722566986507965</c:v>
                </c:pt>
                <c:pt idx="39">
                  <c:v>2.3978092680105574</c:v>
                </c:pt>
                <c:pt idx="40">
                  <c:v>2.4219859863388207</c:v>
                </c:pt>
                <c:pt idx="41">
                  <c:v>2.4447947778738874</c:v>
                </c:pt>
                <c:pt idx="42">
                  <c:v>2.4662412563167</c:v>
                </c:pt>
                <c:pt idx="43">
                  <c:v>2.486328771477955</c:v>
                </c:pt>
                <c:pt idx="44">
                  <c:v>2.505058436910517</c:v>
                </c:pt>
                <c:pt idx="45">
                  <c:v>2.522429139061521</c:v>
                </c:pt>
                <c:pt idx="46">
                  <c:v>2.5384375281202716</c:v>
                </c:pt>
                <c:pt idx="47">
                  <c:v>2.5530779903858254</c:v>
                </c:pt>
                <c:pt idx="48">
                  <c:v>2.5663426016198816</c:v>
                </c:pt>
                <c:pt idx="49">
                  <c:v>2.578221060473535</c:v>
                </c:pt>
                <c:pt idx="50">
                  <c:v>2.5887006006671256</c:v>
                </c:pt>
                <c:pt idx="51">
                  <c:v>2.5977658801452455</c:v>
                </c:pt>
                <c:pt idx="52">
                  <c:v>2.6053988449058525</c:v>
                </c:pt>
                <c:pt idx="53">
                  <c:v>2.6115785645912033</c:v>
                </c:pt>
                <c:pt idx="54">
                  <c:v>2.6162810362014066</c:v>
                </c:pt>
                <c:pt idx="55">
                  <c:v>2.619478951413867</c:v>
                </c:pt>
                <c:pt idx="56">
                  <c:v>2.6211414219185474</c:v>
                </c:pt>
                <c:pt idx="57">
                  <c:v>2.621233655850795</c:v>
                </c:pt>
                <c:pt idx="58">
                  <c:v>2.619716576742384</c:v>
                </c:pt>
                <c:pt idx="59">
                  <c:v>2.6165463743126987</c:v>
                </c:pt>
                <c:pt idx="60">
                  <c:v>2.611673973744185</c:v>
                </c:pt>
                <c:pt idx="61">
                  <c:v>2.6050444066353173</c:v>
                </c:pt>
                <c:pt idx="62">
                  <c:v>2.5965960623319715</c:v>
                </c:pt>
                <c:pt idx="63">
                  <c:v>2.586259792427778</c:v>
                </c:pt>
                <c:pt idx="64">
                  <c:v>2.5739578333609834</c:v>
                </c:pt>
                <c:pt idx="65">
                  <c:v>2.5596025014494983</c:v>
                </c:pt>
                <c:pt idx="66">
                  <c:v>2.5430946002711936</c:v>
                </c:pt>
                <c:pt idx="67">
                  <c:v>2.524321460340095</c:v>
                </c:pt>
                <c:pt idx="68">
                  <c:v>2.5031545030208804</c:v>
                </c:pt>
                <c:pt idx="69">
                  <c:v>2.479446180663081</c:v>
                </c:pt>
                <c:pt idx="70">
                  <c:v>2.453026086879408</c:v>
                </c:pt>
                <c:pt idx="71">
                  <c:v>2.4236959448358752</c:v>
                </c:pt>
                <c:pt idx="72">
                  <c:v>2.3912230509773176</c:v>
                </c:pt>
                <c:pt idx="73">
                  <c:v>2.355331548863875</c:v>
                </c:pt>
                <c:pt idx="74">
                  <c:v>2.3156905836004835</c:v>
                </c:pt>
                <c:pt idx="75">
                  <c:v>2.271897851918447</c:v>
                </c:pt>
                <c:pt idx="76">
                  <c:v>2.2234561451245147</c:v>
                </c:pt>
                <c:pt idx="77">
                  <c:v>2.1697388389028562</c:v>
                </c:pt>
                <c:pt idx="78">
                  <c:v>2.1099371871067705</c:v>
                </c:pt>
                <c:pt idx="79">
                  <c:v>2.042976068714301</c:v>
                </c:pt>
                <c:pt idx="80">
                  <c:v>1.9673714120033594</c:v>
                </c:pt>
                <c:pt idx="81">
                  <c:v>1.8809705670140726</c:v>
                </c:pt>
                <c:pt idx="82">
                  <c:v>1.7804306486143051</c:v>
                </c:pt>
                <c:pt idx="83">
                  <c:v>1.6600126142536449</c:v>
                </c:pt>
                <c:pt idx="84">
                  <c:v>1.5081055647313593</c:v>
                </c:pt>
                <c:pt idx="85">
                  <c:v>1.2918918704539044</c:v>
                </c:pt>
                <c:pt idx="86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PASA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Tolerancias!$AD$2:$AD$15</c:f>
              <c:numCache>
                <c:ptCount val="14"/>
                <c:pt idx="0">
                  <c:v>-0.800000000000022</c:v>
                </c:pt>
                <c:pt idx="1">
                  <c:v>2.779999999999948</c:v>
                </c:pt>
                <c:pt idx="2">
                  <c:v>3.0599999999999525</c:v>
                </c:pt>
                <c:pt idx="3">
                  <c:v>-0.43000000000004235</c:v>
                </c:pt>
                <c:pt idx="4">
                  <c:v>2.409999999999968</c:v>
                </c:pt>
                <c:pt idx="5">
                  <c:v>3.86999999999993</c:v>
                </c:pt>
                <c:pt idx="6">
                  <c:v>2.629999999999967</c:v>
                </c:pt>
                <c:pt idx="7">
                  <c:v>1.5799999999999699</c:v>
                </c:pt>
                <c:pt idx="8">
                  <c:v>0.08999999999997854</c:v>
                </c:pt>
                <c:pt idx="9">
                  <c:v>-2.87000000000004</c:v>
                </c:pt>
                <c:pt idx="10">
                  <c:v>1.0999999999999908</c:v>
                </c:pt>
                <c:pt idx="11">
                  <c:v>-0.06999999999995943</c:v>
                </c:pt>
                <c:pt idx="12">
                  <c:v>-0.4900000000000464</c:v>
                </c:pt>
                <c:pt idx="13">
                  <c:v>-3.750000000000032</c:v>
                </c:pt>
              </c:numCache>
            </c:numRef>
          </c:xVal>
          <c:yVal>
            <c:numRef>
              <c:f>Tolerancias!$AE$2:$AE$15</c:f>
              <c:numCache>
                <c:ptCount val="14"/>
                <c:pt idx="0">
                  <c:v>-2.5300000000000082</c:v>
                </c:pt>
                <c:pt idx="1">
                  <c:v>-0.7300000000000075</c:v>
                </c:pt>
                <c:pt idx="2">
                  <c:v>-1.649999999999995</c:v>
                </c:pt>
                <c:pt idx="3">
                  <c:v>-0.2300000000000182</c:v>
                </c:pt>
                <c:pt idx="4">
                  <c:v>-4.6800000000000175</c:v>
                </c:pt>
                <c:pt idx="5">
                  <c:v>2.8200000000000216</c:v>
                </c:pt>
                <c:pt idx="6">
                  <c:v>3.23</c:v>
                </c:pt>
                <c:pt idx="7">
                  <c:v>5.019999999999982</c:v>
                </c:pt>
                <c:pt idx="8">
                  <c:v>3.479999999999972</c:v>
                </c:pt>
                <c:pt idx="9">
                  <c:v>0.04999999999997229</c:v>
                </c:pt>
                <c:pt idx="10">
                  <c:v>2.03</c:v>
                </c:pt>
                <c:pt idx="11">
                  <c:v>2.88</c:v>
                </c:pt>
                <c:pt idx="12">
                  <c:v>0.37999999999998124</c:v>
                </c:pt>
                <c:pt idx="13">
                  <c:v>1.0899999999999928</c:v>
                </c:pt>
              </c:numCache>
            </c:numRef>
          </c:yVal>
          <c:smooth val="0"/>
        </c:ser>
        <c:ser>
          <c:idx val="3"/>
          <c:order val="3"/>
          <c:tx>
            <c:v>NO PASA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Tolerancias!$AH$2:$AH$19</c:f>
              <c:numCache>
                <c:ptCount val="18"/>
                <c:pt idx="0">
                  <c:v>0.519999999999964</c:v>
                </c:pt>
                <c:pt idx="1">
                  <c:v>5.729999999999901</c:v>
                </c:pt>
                <c:pt idx="2">
                  <c:v>-10.31</c:v>
                </c:pt>
                <c:pt idx="3">
                  <c:v>-1.2900000000000134</c:v>
                </c:pt>
                <c:pt idx="4">
                  <c:v>-4.9200000000000355</c:v>
                </c:pt>
                <c:pt idx="5">
                  <c:v>3.5199999999999676</c:v>
                </c:pt>
                <c:pt idx="6">
                  <c:v>0.08999999999997854</c:v>
                </c:pt>
                <c:pt idx="7">
                  <c:v>-1.5600000000000058</c:v>
                </c:pt>
                <c:pt idx="8">
                  <c:v>-4.9800000000000395</c:v>
                </c:pt>
                <c:pt idx="9">
                  <c:v>4.369999999999987</c:v>
                </c:pt>
                <c:pt idx="10">
                  <c:v>-4.100000000000048</c:v>
                </c:pt>
                <c:pt idx="11">
                  <c:v>3.9599999999999618</c:v>
                </c:pt>
                <c:pt idx="12">
                  <c:v>4.389999999999951</c:v>
                </c:pt>
                <c:pt idx="13">
                  <c:v>5.920000000000037</c:v>
                </c:pt>
                <c:pt idx="14">
                  <c:v>-0.9200000000000319</c:v>
                </c:pt>
                <c:pt idx="15">
                  <c:v>5.579999999999973</c:v>
                </c:pt>
                <c:pt idx="16">
                  <c:v>-4.8800000000000505</c:v>
                </c:pt>
                <c:pt idx="17">
                  <c:v>0.7599999999999838</c:v>
                </c:pt>
              </c:numCache>
            </c:numRef>
          </c:xVal>
          <c:yVal>
            <c:numRef>
              <c:f>Tolerancias!$AI$2:$AI$19</c:f>
              <c:numCache>
                <c:ptCount val="18"/>
                <c:pt idx="0">
                  <c:v>-4.120000000000012</c:v>
                </c:pt>
                <c:pt idx="1">
                  <c:v>-0.3699999999999797</c:v>
                </c:pt>
                <c:pt idx="2">
                  <c:v>-3.7000000000000135</c:v>
                </c:pt>
                <c:pt idx="3">
                  <c:v>1.62</c:v>
                </c:pt>
                <c:pt idx="4">
                  <c:v>0.7799999999999798</c:v>
                </c:pt>
                <c:pt idx="5">
                  <c:v>5.07</c:v>
                </c:pt>
                <c:pt idx="6">
                  <c:v>2.5499999999999865</c:v>
                </c:pt>
                <c:pt idx="7">
                  <c:v>-6.570000000000007</c:v>
                </c:pt>
                <c:pt idx="8">
                  <c:v>-7.66</c:v>
                </c:pt>
                <c:pt idx="9">
                  <c:v>1.29999999999999</c:v>
                </c:pt>
                <c:pt idx="10">
                  <c:v>-8.750000000000036</c:v>
                </c:pt>
                <c:pt idx="11">
                  <c:v>-6.500000000000014</c:v>
                </c:pt>
                <c:pt idx="12">
                  <c:v>3.8999999999999915</c:v>
                </c:pt>
                <c:pt idx="13">
                  <c:v>1.88</c:v>
                </c:pt>
                <c:pt idx="14">
                  <c:v>4.629999999999981</c:v>
                </c:pt>
                <c:pt idx="15">
                  <c:v>-4.6900000000000155</c:v>
                </c:pt>
                <c:pt idx="16">
                  <c:v>-1.83</c:v>
                </c:pt>
                <c:pt idx="17">
                  <c:v>5.949999999999989</c:v>
                </c:pt>
              </c:numCache>
            </c:numRef>
          </c:yVal>
          <c:smooth val="0"/>
        </c:ser>
        <c:axId val="37813496"/>
        <c:axId val="4777145"/>
      </c:scatterChart>
      <c:valAx>
        <c:axId val="37813496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7145"/>
        <c:crosses val="autoZero"/>
        <c:crossBetween val="midCat"/>
        <c:dispUnits/>
        <c:majorUnit val="2"/>
        <c:minorUnit val="1"/>
      </c:valAx>
      <c:valAx>
        <c:axId val="477714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13496"/>
        <c:crossesAt val="0"/>
        <c:crossBetween val="midCat"/>
        <c:dispUnits/>
        <c:majorUnit val="2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69696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Tolerancia de claridad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'Tol(L)'!$A$2:$A$15</c:f>
              <c:numCache>
                <c:ptCount val="14"/>
                <c:pt idx="0">
                  <c:v>0.06999999999997897</c:v>
                </c:pt>
                <c:pt idx="1">
                  <c:v>0.14000000000000057</c:v>
                </c:pt>
                <c:pt idx="2">
                  <c:v>0.6800000000000068</c:v>
                </c:pt>
                <c:pt idx="3">
                  <c:v>0.7599999999999909</c:v>
                </c:pt>
                <c:pt idx="4">
                  <c:v>0.8100000000000023</c:v>
                </c:pt>
                <c:pt idx="5">
                  <c:v>0.8199999999999932</c:v>
                </c:pt>
                <c:pt idx="6">
                  <c:v>0.8400000000000034</c:v>
                </c:pt>
                <c:pt idx="7">
                  <c:v>0.9099999999999966</c:v>
                </c:pt>
                <c:pt idx="8">
                  <c:v>1.36</c:v>
                </c:pt>
                <c:pt idx="9">
                  <c:v>1.37</c:v>
                </c:pt>
                <c:pt idx="10">
                  <c:v>1.38</c:v>
                </c:pt>
                <c:pt idx="11">
                  <c:v>1.62</c:v>
                </c:pt>
                <c:pt idx="12">
                  <c:v>2.4000000000000057</c:v>
                </c:pt>
                <c:pt idx="13">
                  <c:v>2.7299999999999898</c:v>
                </c:pt>
              </c:numCache>
            </c:numRef>
          </c:xVal>
          <c:yVal>
            <c:numRef>
              <c:f>'Tol(L)'!$C$2:$C$15</c:f>
              <c:numCache>
                <c:ptCount val="14"/>
                <c:pt idx="0">
                  <c:v>7.142857142857143</c:v>
                </c:pt>
                <c:pt idx="1">
                  <c:v>14.285714285714286</c:v>
                </c:pt>
                <c:pt idx="2">
                  <c:v>21.428571428571427</c:v>
                </c:pt>
                <c:pt idx="3">
                  <c:v>28.571428571428573</c:v>
                </c:pt>
                <c:pt idx="4">
                  <c:v>35.714285714285715</c:v>
                </c:pt>
                <c:pt idx="5">
                  <c:v>42.857142857142854</c:v>
                </c:pt>
                <c:pt idx="6">
                  <c:v>50</c:v>
                </c:pt>
                <c:pt idx="7">
                  <c:v>57.142857142857146</c:v>
                </c:pt>
                <c:pt idx="8">
                  <c:v>64.28571428571429</c:v>
                </c:pt>
                <c:pt idx="9">
                  <c:v>71.42857142857143</c:v>
                </c:pt>
                <c:pt idx="10">
                  <c:v>78.57142857142857</c:v>
                </c:pt>
                <c:pt idx="11">
                  <c:v>85.71428571428571</c:v>
                </c:pt>
                <c:pt idx="12">
                  <c:v>92.85714285714286</c:v>
                </c:pt>
                <c:pt idx="13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NO-PASA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'Tol(L)'!$E$2:$E$19</c:f>
              <c:numCache>
                <c:ptCount val="18"/>
                <c:pt idx="0">
                  <c:v>0.2599999999999909</c:v>
                </c:pt>
                <c:pt idx="1">
                  <c:v>0.4900000000000091</c:v>
                </c:pt>
                <c:pt idx="2">
                  <c:v>1.4799999999999898</c:v>
                </c:pt>
                <c:pt idx="3">
                  <c:v>1.490000000000009</c:v>
                </c:pt>
                <c:pt idx="4">
                  <c:v>1.58</c:v>
                </c:pt>
                <c:pt idx="5">
                  <c:v>1.7399999999999949</c:v>
                </c:pt>
                <c:pt idx="6">
                  <c:v>2</c:v>
                </c:pt>
                <c:pt idx="7">
                  <c:v>2.009999999999991</c:v>
                </c:pt>
                <c:pt idx="8">
                  <c:v>2.05</c:v>
                </c:pt>
                <c:pt idx="9">
                  <c:v>2.28</c:v>
                </c:pt>
                <c:pt idx="10">
                  <c:v>2.289999999999992</c:v>
                </c:pt>
                <c:pt idx="11">
                  <c:v>2.319999999999993</c:v>
                </c:pt>
                <c:pt idx="12">
                  <c:v>2.61</c:v>
                </c:pt>
                <c:pt idx="13">
                  <c:v>2.680000000000007</c:v>
                </c:pt>
                <c:pt idx="14">
                  <c:v>3.31</c:v>
                </c:pt>
                <c:pt idx="15">
                  <c:v>3.38</c:v>
                </c:pt>
                <c:pt idx="16">
                  <c:v>3.58</c:v>
                </c:pt>
                <c:pt idx="17">
                  <c:v>3.91</c:v>
                </c:pt>
              </c:numCache>
            </c:numRef>
          </c:xVal>
          <c:yVal>
            <c:numRef>
              <c:f>'Tol(L)'!$G$2:$G$19</c:f>
              <c:numCache>
                <c:ptCount val="18"/>
                <c:pt idx="0">
                  <c:v>94.44444444444444</c:v>
                </c:pt>
                <c:pt idx="1">
                  <c:v>88.88888888888889</c:v>
                </c:pt>
                <c:pt idx="2">
                  <c:v>83.33333333333334</c:v>
                </c:pt>
                <c:pt idx="3">
                  <c:v>77.77777777777779</c:v>
                </c:pt>
                <c:pt idx="4">
                  <c:v>72.22222222222221</c:v>
                </c:pt>
                <c:pt idx="5">
                  <c:v>66.66666666666667</c:v>
                </c:pt>
                <c:pt idx="6">
                  <c:v>61.111111111111114</c:v>
                </c:pt>
                <c:pt idx="7">
                  <c:v>55.55555555555556</c:v>
                </c:pt>
                <c:pt idx="8">
                  <c:v>50</c:v>
                </c:pt>
                <c:pt idx="9">
                  <c:v>44.44444444444444</c:v>
                </c:pt>
                <c:pt idx="10">
                  <c:v>38.888888888888886</c:v>
                </c:pt>
                <c:pt idx="11">
                  <c:v>33.333333333333336</c:v>
                </c:pt>
                <c:pt idx="12">
                  <c:v>27.77777777777778</c:v>
                </c:pt>
                <c:pt idx="13">
                  <c:v>22.22222222222222</c:v>
                </c:pt>
                <c:pt idx="14">
                  <c:v>16.666666666666664</c:v>
                </c:pt>
                <c:pt idx="15">
                  <c:v>11.111111111111116</c:v>
                </c:pt>
                <c:pt idx="16">
                  <c:v>5.555555555555558</c:v>
                </c:pt>
                <c:pt idx="17">
                  <c:v>0</c:v>
                </c:pt>
              </c:numCache>
            </c:numRef>
          </c:yVal>
          <c:smooth val="0"/>
        </c:ser>
        <c:axId val="59986732"/>
        <c:axId val="3009677"/>
      </c:scatterChart>
      <c:valAx>
        <c:axId val="5998673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Diferencia de claridad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crossBetween val="midCat"/>
        <c:dispUnits/>
        <c:majorUnit val="0.5"/>
        <c:minorUnit val="0.1"/>
      </c:valAx>
      <c:valAx>
        <c:axId val="30096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% acumulado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crossBetween val="midCat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Tolerancia de croma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'Tol(C)'!$A$2:$A$15</c:f>
              <c:numCache>
                <c:ptCount val="14"/>
                <c:pt idx="0">
                  <c:v>0.10514959788740086</c:v>
                </c:pt>
                <c:pt idx="1">
                  <c:v>0.20573437189129962</c:v>
                </c:pt>
                <c:pt idx="2">
                  <c:v>0.40655350964475545</c:v>
                </c:pt>
                <c:pt idx="3">
                  <c:v>0.6014867283108778</c:v>
                </c:pt>
                <c:pt idx="4">
                  <c:v>0.8094200155735862</c:v>
                </c:pt>
                <c:pt idx="5">
                  <c:v>1.2225392356593794</c:v>
                </c:pt>
                <c:pt idx="6">
                  <c:v>2.3088684402479913</c:v>
                </c:pt>
                <c:pt idx="7">
                  <c:v>2.5258429383542165</c:v>
                </c:pt>
                <c:pt idx="8">
                  <c:v>2.5999393475017953</c:v>
                </c:pt>
                <c:pt idx="9">
                  <c:v>2.6272780191194975</c:v>
                </c:pt>
                <c:pt idx="10">
                  <c:v>3.1351191502607847</c:v>
                </c:pt>
                <c:pt idx="11">
                  <c:v>4.102812531151315</c:v>
                </c:pt>
                <c:pt idx="12">
                  <c:v>4.386273411390803</c:v>
                </c:pt>
                <c:pt idx="13">
                  <c:v>5.178075601615312</c:v>
                </c:pt>
              </c:numCache>
            </c:numRef>
          </c:xVal>
          <c:yVal>
            <c:numRef>
              <c:f>'Tol(C)'!$C$2:$C$15</c:f>
              <c:numCache>
                <c:ptCount val="14"/>
                <c:pt idx="0">
                  <c:v>7.142857142857143</c:v>
                </c:pt>
                <c:pt idx="1">
                  <c:v>14.285714285714286</c:v>
                </c:pt>
                <c:pt idx="2">
                  <c:v>21.428571428571427</c:v>
                </c:pt>
                <c:pt idx="3">
                  <c:v>28.571428571428573</c:v>
                </c:pt>
                <c:pt idx="4">
                  <c:v>35.714285714285715</c:v>
                </c:pt>
                <c:pt idx="5">
                  <c:v>42.857142857142854</c:v>
                </c:pt>
                <c:pt idx="6">
                  <c:v>50</c:v>
                </c:pt>
                <c:pt idx="7">
                  <c:v>57.142857142857146</c:v>
                </c:pt>
                <c:pt idx="8">
                  <c:v>64.28571428571429</c:v>
                </c:pt>
                <c:pt idx="9">
                  <c:v>71.42857142857143</c:v>
                </c:pt>
                <c:pt idx="10">
                  <c:v>78.57142857142857</c:v>
                </c:pt>
                <c:pt idx="11">
                  <c:v>85.71428571428571</c:v>
                </c:pt>
                <c:pt idx="12">
                  <c:v>92.85714285714286</c:v>
                </c:pt>
                <c:pt idx="13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NO-PASA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'Tol(C)'!$E$2:$E$19</c:f>
              <c:numCache>
                <c:ptCount val="18"/>
                <c:pt idx="0">
                  <c:v>0.6138906775873991</c:v>
                </c:pt>
                <c:pt idx="1">
                  <c:v>0.8614496483873211</c:v>
                </c:pt>
                <c:pt idx="2">
                  <c:v>1.303319962116813</c:v>
                </c:pt>
                <c:pt idx="3">
                  <c:v>2.301455519200921</c:v>
                </c:pt>
                <c:pt idx="4">
                  <c:v>2.8130730059791986</c:v>
                </c:pt>
                <c:pt idx="5">
                  <c:v>3.042982354956443</c:v>
                </c:pt>
                <c:pt idx="6">
                  <c:v>3.2648332021314275</c:v>
                </c:pt>
                <c:pt idx="7">
                  <c:v>3.380468761454587</c:v>
                </c:pt>
                <c:pt idx="8">
                  <c:v>3.7324398760646886</c:v>
                </c:pt>
                <c:pt idx="9">
                  <c:v>3.754965838047184</c:v>
                </c:pt>
                <c:pt idx="10">
                  <c:v>4.738465449023465</c:v>
                </c:pt>
                <c:pt idx="11">
                  <c:v>5.578287540856202</c:v>
                </c:pt>
                <c:pt idx="12">
                  <c:v>5.65220249918147</c:v>
                </c:pt>
                <c:pt idx="13">
                  <c:v>6.142050540018822</c:v>
                </c:pt>
                <c:pt idx="14">
                  <c:v>6.452972914934797</c:v>
                </c:pt>
                <c:pt idx="15">
                  <c:v>7.07556576903125</c:v>
                </c:pt>
                <c:pt idx="16">
                  <c:v>9.097901086990031</c:v>
                </c:pt>
                <c:pt idx="17">
                  <c:v>9.637323684152566</c:v>
                </c:pt>
              </c:numCache>
            </c:numRef>
          </c:xVal>
          <c:yVal>
            <c:numRef>
              <c:f>'Tol(C)'!$G$2:$G$19</c:f>
              <c:numCache>
                <c:ptCount val="18"/>
                <c:pt idx="0">
                  <c:v>94.44444444444444</c:v>
                </c:pt>
                <c:pt idx="1">
                  <c:v>88.88888888888889</c:v>
                </c:pt>
                <c:pt idx="2">
                  <c:v>83.33333333333334</c:v>
                </c:pt>
                <c:pt idx="3">
                  <c:v>77.77777777777779</c:v>
                </c:pt>
                <c:pt idx="4">
                  <c:v>72.22222222222221</c:v>
                </c:pt>
                <c:pt idx="5">
                  <c:v>66.66666666666667</c:v>
                </c:pt>
                <c:pt idx="6">
                  <c:v>61.111111111111114</c:v>
                </c:pt>
                <c:pt idx="7">
                  <c:v>55.55555555555556</c:v>
                </c:pt>
                <c:pt idx="8">
                  <c:v>50</c:v>
                </c:pt>
                <c:pt idx="9">
                  <c:v>44.44444444444444</c:v>
                </c:pt>
                <c:pt idx="10">
                  <c:v>38.888888888888886</c:v>
                </c:pt>
                <c:pt idx="11">
                  <c:v>33.333333333333336</c:v>
                </c:pt>
                <c:pt idx="12">
                  <c:v>27.77777777777778</c:v>
                </c:pt>
                <c:pt idx="13">
                  <c:v>22.22222222222222</c:v>
                </c:pt>
                <c:pt idx="14">
                  <c:v>16.666666666666664</c:v>
                </c:pt>
                <c:pt idx="15">
                  <c:v>11.111111111111116</c:v>
                </c:pt>
                <c:pt idx="16">
                  <c:v>5.555555555555558</c:v>
                </c:pt>
                <c:pt idx="17">
                  <c:v>0</c:v>
                </c:pt>
              </c:numCache>
            </c:numRef>
          </c:yVal>
          <c:smooth val="0"/>
        </c:ser>
        <c:axId val="27087094"/>
        <c:axId val="42457255"/>
      </c:scatterChart>
      <c:valAx>
        <c:axId val="2708709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Diferencia de croma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457255"/>
        <c:crosses val="autoZero"/>
        <c:crossBetween val="midCat"/>
        <c:dispUnits/>
        <c:majorUnit val="0.5"/>
        <c:minorUnit val="0.1"/>
      </c:valAx>
      <c:valAx>
        <c:axId val="424572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% acumulado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087094"/>
        <c:crosses val="autoZero"/>
        <c:crossBetween val="midCat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Tolerancia de tono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'Tol(H)'!$A$2:$A$15</c:f>
              <c:numCache>
                <c:ptCount val="14"/>
                <c:pt idx="0">
                  <c:v>0.005150303562445566</c:v>
                </c:pt>
                <c:pt idx="1">
                  <c:v>0.2692846891220775</c:v>
                </c:pt>
                <c:pt idx="2">
                  <c:v>0.5302974536163844</c:v>
                </c:pt>
                <c:pt idx="3">
                  <c:v>0.6111002880576453</c:v>
                </c:pt>
                <c:pt idx="4">
                  <c:v>0.718838879184728</c:v>
                </c:pt>
                <c:pt idx="5">
                  <c:v>0.940389846795413</c:v>
                </c:pt>
                <c:pt idx="6">
                  <c:v>1.385430420759587</c:v>
                </c:pt>
                <c:pt idx="7">
                  <c:v>1.513118605287722</c:v>
                </c:pt>
                <c:pt idx="8">
                  <c:v>1.9209126894592823</c:v>
                </c:pt>
                <c:pt idx="9">
                  <c:v>2.5970748578494063</c:v>
                </c:pt>
                <c:pt idx="10">
                  <c:v>2.7579229935566554</c:v>
                </c:pt>
                <c:pt idx="11">
                  <c:v>3.470414005305733</c:v>
                </c:pt>
                <c:pt idx="12">
                  <c:v>3.858602559951727</c:v>
                </c:pt>
                <c:pt idx="13">
                  <c:v>4.561568832129078</c:v>
                </c:pt>
              </c:numCache>
            </c:numRef>
          </c:xVal>
          <c:yVal>
            <c:numRef>
              <c:f>'Tol(H)'!$C$2:$C$15</c:f>
              <c:numCache>
                <c:ptCount val="14"/>
                <c:pt idx="0">
                  <c:v>7.142857142857143</c:v>
                </c:pt>
                <c:pt idx="1">
                  <c:v>14.285714285714286</c:v>
                </c:pt>
                <c:pt idx="2">
                  <c:v>21.428571428571427</c:v>
                </c:pt>
                <c:pt idx="3">
                  <c:v>28.571428571428573</c:v>
                </c:pt>
                <c:pt idx="4">
                  <c:v>35.714285714285715</c:v>
                </c:pt>
                <c:pt idx="5">
                  <c:v>42.857142857142854</c:v>
                </c:pt>
                <c:pt idx="6">
                  <c:v>50</c:v>
                </c:pt>
                <c:pt idx="7">
                  <c:v>57.142857142857146</c:v>
                </c:pt>
                <c:pt idx="8">
                  <c:v>64.28571428571429</c:v>
                </c:pt>
                <c:pt idx="9">
                  <c:v>71.42857142857143</c:v>
                </c:pt>
                <c:pt idx="10">
                  <c:v>78.57142857142857</c:v>
                </c:pt>
                <c:pt idx="11">
                  <c:v>85.71428571428571</c:v>
                </c:pt>
                <c:pt idx="12">
                  <c:v>92.85714285714286</c:v>
                </c:pt>
                <c:pt idx="13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NO-PASA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'Tol(H)'!$E$2:$E$19</c:f>
              <c:numCache>
                <c:ptCount val="18"/>
                <c:pt idx="0">
                  <c:v>0.6086995678118191</c:v>
                </c:pt>
                <c:pt idx="1">
                  <c:v>0.7032013985147226</c:v>
                </c:pt>
                <c:pt idx="2">
                  <c:v>0.8391637571690225</c:v>
                </c:pt>
                <c:pt idx="3">
                  <c:v>1.1017724325556308</c:v>
                </c:pt>
                <c:pt idx="4">
                  <c:v>1.8343413290682888</c:v>
                </c:pt>
                <c:pt idx="5">
                  <c:v>1.883189980669329</c:v>
                </c:pt>
                <c:pt idx="6">
                  <c:v>1.9893819540545816</c:v>
                </c:pt>
                <c:pt idx="7">
                  <c:v>2.00816008033386</c:v>
                </c:pt>
                <c:pt idx="8">
                  <c:v>2.566254890352943</c:v>
                </c:pt>
                <c:pt idx="9">
                  <c:v>2.860687252234755</c:v>
                </c:pt>
                <c:pt idx="10">
                  <c:v>3.059302363747248</c:v>
                </c:pt>
                <c:pt idx="11">
                  <c:v>3.6376080838323697</c:v>
                </c:pt>
                <c:pt idx="12">
                  <c:v>4.0159364024360835</c:v>
                </c:pt>
                <c:pt idx="13">
                  <c:v>4.807926484083135</c:v>
                </c:pt>
                <c:pt idx="14">
                  <c:v>5.005638846643863</c:v>
                </c:pt>
                <c:pt idx="15">
                  <c:v>6.976521940582122</c:v>
                </c:pt>
                <c:pt idx="16">
                  <c:v>7.2633076649672</c:v>
                </c:pt>
                <c:pt idx="17">
                  <c:v>8.36196562107942</c:v>
                </c:pt>
              </c:numCache>
            </c:numRef>
          </c:xVal>
          <c:yVal>
            <c:numRef>
              <c:f>'Tol(H)'!$G$2:$G$19</c:f>
              <c:numCache>
                <c:ptCount val="18"/>
                <c:pt idx="0">
                  <c:v>94.44444444444444</c:v>
                </c:pt>
                <c:pt idx="1">
                  <c:v>88.88888888888889</c:v>
                </c:pt>
                <c:pt idx="2">
                  <c:v>83.33333333333334</c:v>
                </c:pt>
                <c:pt idx="3">
                  <c:v>77.77777777777779</c:v>
                </c:pt>
                <c:pt idx="4">
                  <c:v>72.22222222222221</c:v>
                </c:pt>
                <c:pt idx="5">
                  <c:v>66.66666666666667</c:v>
                </c:pt>
                <c:pt idx="6">
                  <c:v>61.111111111111114</c:v>
                </c:pt>
                <c:pt idx="7">
                  <c:v>55.55555555555556</c:v>
                </c:pt>
                <c:pt idx="8">
                  <c:v>50</c:v>
                </c:pt>
                <c:pt idx="9">
                  <c:v>44.44444444444444</c:v>
                </c:pt>
                <c:pt idx="10">
                  <c:v>38.888888888888886</c:v>
                </c:pt>
                <c:pt idx="11">
                  <c:v>33.333333333333336</c:v>
                </c:pt>
                <c:pt idx="12">
                  <c:v>27.77777777777778</c:v>
                </c:pt>
                <c:pt idx="13">
                  <c:v>22.22222222222222</c:v>
                </c:pt>
                <c:pt idx="14">
                  <c:v>16.666666666666664</c:v>
                </c:pt>
                <c:pt idx="15">
                  <c:v>11.111111111111116</c:v>
                </c:pt>
                <c:pt idx="16">
                  <c:v>5.555555555555558</c:v>
                </c:pt>
                <c:pt idx="17">
                  <c:v>0</c:v>
                </c:pt>
              </c:numCache>
            </c:numRef>
          </c:yVal>
          <c:smooth val="0"/>
        </c:ser>
        <c:axId val="46570976"/>
        <c:axId val="16485601"/>
      </c:scatterChart>
      <c:valAx>
        <c:axId val="46570976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Diferencia de tono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485601"/>
        <c:crosses val="autoZero"/>
        <c:crossBetween val="midCat"/>
        <c:dispUnits/>
        <c:majorUnit val="0.5"/>
        <c:minorUnit val="0.1"/>
      </c:valAx>
      <c:valAx>
        <c:axId val="164856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% acumulado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570976"/>
        <c:crosses val="autoZero"/>
        <c:crossBetween val="midCat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3937007874015748" footer="0.3937007874015748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3937007874015748" footer="0.3937007874015748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3937007874015748" footer="0.3937007874015748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3937007874015748" footer="0.3937007874015748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3937007874015748" footer="0.3937007874015748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0.0745</cdr:y>
    </cdr:from>
    <cdr:to>
      <cdr:x>1</cdr:x>
      <cdr:y>0.88775</cdr:y>
    </cdr:to>
    <cdr:graphicFrame>
      <cdr:nvGraphicFramePr>
        <cdr:cNvPr id="1" name="Chart 1"/>
        <cdr:cNvGraphicFramePr/>
      </cdr:nvGraphicFramePr>
      <cdr:xfrm>
        <a:off x="4733925" y="419100"/>
        <a:ext cx="4505325" cy="46767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0.73025</cdr:x>
      <cdr:y>0.12325</cdr:y>
    </cdr:from>
    <cdr:to>
      <cdr:x>0.78975</cdr:x>
      <cdr:y>0.1705</cdr:y>
    </cdr:to>
    <cdr:sp>
      <cdr:nvSpPr>
        <cdr:cNvPr id="2" name="TextBox 2"/>
        <cdr:cNvSpPr txBox="1">
          <a:spLocks noChangeArrowheads="1"/>
        </cdr:cNvSpPr>
      </cdr:nvSpPr>
      <cdr:spPr>
        <a:xfrm>
          <a:off x="6743700" y="704850"/>
          <a:ext cx="552450" cy="276225"/>
        </a:xfrm>
        <a:prstGeom prst="rect">
          <a:avLst/>
        </a:prstGeom>
        <a:solidFill>
          <a:srgbClr val="F6EAF4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claro</a:t>
          </a:r>
        </a:p>
      </cdr:txBody>
    </cdr:sp>
  </cdr:relSizeAnchor>
  <cdr:relSizeAnchor xmlns:cdr="http://schemas.openxmlformats.org/drawingml/2006/chartDrawing">
    <cdr:from>
      <cdr:x>0.73025</cdr:x>
      <cdr:y>0.7725</cdr:y>
    </cdr:from>
    <cdr:to>
      <cdr:x>0.8095</cdr:x>
      <cdr:y>0.81975</cdr:y>
    </cdr:to>
    <cdr:sp>
      <cdr:nvSpPr>
        <cdr:cNvPr id="3" name="TextBox 3"/>
        <cdr:cNvSpPr txBox="1">
          <a:spLocks noChangeArrowheads="1"/>
        </cdr:cNvSpPr>
      </cdr:nvSpPr>
      <cdr:spPr>
        <a:xfrm>
          <a:off x="6743700" y="4438650"/>
          <a:ext cx="733425" cy="276225"/>
        </a:xfrm>
        <a:prstGeom prst="rect">
          <a:avLst/>
        </a:prstGeom>
        <a:solidFill>
          <a:srgbClr val="8C3C7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oscuro</a:t>
          </a:r>
        </a:p>
      </cdr:txBody>
    </cdr:sp>
  </cdr:relSizeAnchor>
  <cdr:relSizeAnchor xmlns:cdr="http://schemas.openxmlformats.org/drawingml/2006/chartDrawing">
    <cdr:from>
      <cdr:x>0.45525</cdr:x>
      <cdr:y>0.4205</cdr:y>
    </cdr:from>
    <cdr:to>
      <cdr:x>0.4865</cdr:x>
      <cdr:y>0.5215</cdr:y>
    </cdr:to>
    <cdr:sp>
      <cdr:nvSpPr>
        <cdr:cNvPr id="4" name="TextBox 4"/>
        <cdr:cNvSpPr txBox="1">
          <a:spLocks noChangeArrowheads="1"/>
        </cdr:cNvSpPr>
      </cdr:nvSpPr>
      <cdr:spPr>
        <a:xfrm>
          <a:off x="4200525" y="2409825"/>
          <a:ext cx="285750" cy="5810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rojizo</a:t>
          </a:r>
        </a:p>
      </cdr:txBody>
    </cdr:sp>
  </cdr:relSizeAnchor>
  <cdr:relSizeAnchor xmlns:cdr="http://schemas.openxmlformats.org/drawingml/2006/chartDrawing">
    <cdr:from>
      <cdr:x>0.19875</cdr:x>
      <cdr:y>0.12325</cdr:y>
    </cdr:from>
    <cdr:to>
      <cdr:x>0.3165</cdr:x>
      <cdr:y>0.1705</cdr:y>
    </cdr:to>
    <cdr:sp>
      <cdr:nvSpPr>
        <cdr:cNvPr id="5" name="TextBox 5"/>
        <cdr:cNvSpPr txBox="1">
          <a:spLocks noChangeArrowheads="1"/>
        </cdr:cNvSpPr>
      </cdr:nvSpPr>
      <cdr:spPr>
        <a:xfrm>
          <a:off x="1828800" y="704850"/>
          <a:ext cx="1085850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amarillento</a:t>
          </a:r>
        </a:p>
      </cdr:txBody>
    </cdr:sp>
  </cdr:relSizeAnchor>
  <cdr:relSizeAnchor xmlns:cdr="http://schemas.openxmlformats.org/drawingml/2006/chartDrawing">
    <cdr:from>
      <cdr:x>0.0315</cdr:x>
      <cdr:y>0.385</cdr:y>
    </cdr:from>
    <cdr:to>
      <cdr:x>0.06275</cdr:x>
      <cdr:y>0.528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0" y="2209800"/>
          <a:ext cx="285750" cy="8191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verdoso</a:t>
          </a:r>
        </a:p>
      </cdr:txBody>
    </cdr:sp>
  </cdr:relSizeAnchor>
  <cdr:relSizeAnchor xmlns:cdr="http://schemas.openxmlformats.org/drawingml/2006/chartDrawing">
    <cdr:from>
      <cdr:x>0.2155</cdr:x>
      <cdr:y>0.7725</cdr:y>
    </cdr:from>
    <cdr:to>
      <cdr:x>0.302</cdr:x>
      <cdr:y>0.81975</cdr:y>
    </cdr:to>
    <cdr:sp>
      <cdr:nvSpPr>
        <cdr:cNvPr id="7" name="TextBox 7"/>
        <cdr:cNvSpPr txBox="1">
          <a:spLocks noChangeArrowheads="1"/>
        </cdr:cNvSpPr>
      </cdr:nvSpPr>
      <cdr:spPr>
        <a:xfrm>
          <a:off x="1990725" y="4438650"/>
          <a:ext cx="800100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azulado</a:t>
          </a:r>
        </a:p>
      </cdr:txBody>
    </cdr:sp>
  </cdr:relSizeAnchor>
  <cdr:relSizeAnchor xmlns:cdr="http://schemas.openxmlformats.org/drawingml/2006/chartDrawing">
    <cdr:from>
      <cdr:x>0.957</cdr:x>
      <cdr:y>0.4205</cdr:y>
    </cdr:from>
    <cdr:to>
      <cdr:x>0.98825</cdr:x>
      <cdr:y>0.525</cdr:y>
    </cdr:to>
    <cdr:sp>
      <cdr:nvSpPr>
        <cdr:cNvPr id="8" name="TextBox 8"/>
        <cdr:cNvSpPr txBox="1">
          <a:spLocks noChangeArrowheads="1"/>
        </cdr:cNvSpPr>
      </cdr:nvSpPr>
      <cdr:spPr>
        <a:xfrm>
          <a:off x="8839200" y="2409825"/>
          <a:ext cx="285750" cy="600075"/>
        </a:xfrm>
        <a:prstGeom prst="rect">
          <a:avLst/>
        </a:prstGeom>
        <a:solidFill>
          <a:srgbClr val="EE70D9"/>
        </a:solidFill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fuerte</a:t>
          </a:r>
        </a:p>
      </cdr:txBody>
    </cdr:sp>
  </cdr:relSizeAnchor>
  <cdr:relSizeAnchor xmlns:cdr="http://schemas.openxmlformats.org/drawingml/2006/chartDrawing">
    <cdr:from>
      <cdr:x>0.5385</cdr:x>
      <cdr:y>0.429</cdr:y>
    </cdr:from>
    <cdr:to>
      <cdr:x>0.56975</cdr:x>
      <cdr:y>0.51825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972050" y="2466975"/>
          <a:ext cx="285750" cy="514350"/>
        </a:xfrm>
        <a:prstGeom prst="rect">
          <a:avLst/>
        </a:prstGeom>
        <a:solidFill>
          <a:srgbClr val="BF9FBA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débil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0.0745</cdr:y>
    </cdr:from>
    <cdr:to>
      <cdr:x>1</cdr:x>
      <cdr:y>0.88775</cdr:y>
    </cdr:to>
    <cdr:graphicFrame>
      <cdr:nvGraphicFramePr>
        <cdr:cNvPr id="1" name="Chart 1"/>
        <cdr:cNvGraphicFramePr/>
      </cdr:nvGraphicFramePr>
      <cdr:xfrm>
        <a:off x="4695825" y="419100"/>
        <a:ext cx="4533900" cy="46767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0.72925</cdr:x>
      <cdr:y>0.12325</cdr:y>
    </cdr:from>
    <cdr:to>
      <cdr:x>0.78875</cdr:x>
      <cdr:y>0.1705</cdr:y>
    </cdr:to>
    <cdr:sp>
      <cdr:nvSpPr>
        <cdr:cNvPr id="2" name="TextBox 2"/>
        <cdr:cNvSpPr txBox="1">
          <a:spLocks noChangeArrowheads="1"/>
        </cdr:cNvSpPr>
      </cdr:nvSpPr>
      <cdr:spPr>
        <a:xfrm>
          <a:off x="6734175" y="704850"/>
          <a:ext cx="552450" cy="276225"/>
        </a:xfrm>
        <a:prstGeom prst="rect">
          <a:avLst/>
        </a:prstGeom>
        <a:solidFill>
          <a:srgbClr val="F6EAF4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claro</a:t>
          </a:r>
        </a:p>
      </cdr:txBody>
    </cdr:sp>
  </cdr:relSizeAnchor>
  <cdr:relSizeAnchor xmlns:cdr="http://schemas.openxmlformats.org/drawingml/2006/chartDrawing">
    <cdr:from>
      <cdr:x>0.72925</cdr:x>
      <cdr:y>0.7725</cdr:y>
    </cdr:from>
    <cdr:to>
      <cdr:x>0.8085</cdr:x>
      <cdr:y>0.81975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4438650"/>
          <a:ext cx="733425" cy="276225"/>
        </a:xfrm>
        <a:prstGeom prst="rect">
          <a:avLst/>
        </a:prstGeom>
        <a:solidFill>
          <a:srgbClr val="8C3C7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oscuro</a:t>
          </a:r>
        </a:p>
      </cdr:txBody>
    </cdr:sp>
  </cdr:relSizeAnchor>
  <cdr:relSizeAnchor xmlns:cdr="http://schemas.openxmlformats.org/drawingml/2006/chartDrawing">
    <cdr:from>
      <cdr:x>0.45125</cdr:x>
      <cdr:y>0.4205</cdr:y>
    </cdr:from>
    <cdr:to>
      <cdr:x>0.4825</cdr:x>
      <cdr:y>0.5215</cdr:y>
    </cdr:to>
    <cdr:sp>
      <cdr:nvSpPr>
        <cdr:cNvPr id="4" name="TextBox 4"/>
        <cdr:cNvSpPr txBox="1">
          <a:spLocks noChangeArrowheads="1"/>
        </cdr:cNvSpPr>
      </cdr:nvSpPr>
      <cdr:spPr>
        <a:xfrm>
          <a:off x="4162425" y="2409825"/>
          <a:ext cx="285750" cy="5810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rojizo</a:t>
          </a:r>
        </a:p>
      </cdr:txBody>
    </cdr:sp>
  </cdr:relSizeAnchor>
  <cdr:relSizeAnchor xmlns:cdr="http://schemas.openxmlformats.org/drawingml/2006/chartDrawing">
    <cdr:from>
      <cdr:x>0.2</cdr:x>
      <cdr:y>0.12325</cdr:y>
    </cdr:from>
    <cdr:to>
      <cdr:x>0.31775</cdr:x>
      <cdr:y>0.1705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704850"/>
          <a:ext cx="1085850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amarillento</a:t>
          </a:r>
        </a:p>
      </cdr:txBody>
    </cdr:sp>
  </cdr:relSizeAnchor>
  <cdr:relSizeAnchor xmlns:cdr="http://schemas.openxmlformats.org/drawingml/2006/chartDrawing">
    <cdr:from>
      <cdr:x>0.03475</cdr:x>
      <cdr:y>0.385</cdr:y>
    </cdr:from>
    <cdr:to>
      <cdr:x>0.066</cdr:x>
      <cdr:y>0.528</cdr:y>
    </cdr:to>
    <cdr:sp>
      <cdr:nvSpPr>
        <cdr:cNvPr id="6" name="TextBox 6"/>
        <cdr:cNvSpPr txBox="1">
          <a:spLocks noChangeArrowheads="1"/>
        </cdr:cNvSpPr>
      </cdr:nvSpPr>
      <cdr:spPr>
        <a:xfrm>
          <a:off x="314325" y="2209800"/>
          <a:ext cx="285750" cy="81915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verdoso</a:t>
          </a:r>
        </a:p>
      </cdr:txBody>
    </cdr:sp>
  </cdr:relSizeAnchor>
  <cdr:relSizeAnchor xmlns:cdr="http://schemas.openxmlformats.org/drawingml/2006/chartDrawing">
    <cdr:from>
      <cdr:x>0.2165</cdr:x>
      <cdr:y>0.7725</cdr:y>
    </cdr:from>
    <cdr:to>
      <cdr:x>0.303</cdr:x>
      <cdr:y>0.81975</cdr:y>
    </cdr:to>
    <cdr:sp>
      <cdr:nvSpPr>
        <cdr:cNvPr id="7" name="TextBox 7"/>
        <cdr:cNvSpPr txBox="1">
          <a:spLocks noChangeArrowheads="1"/>
        </cdr:cNvSpPr>
      </cdr:nvSpPr>
      <cdr:spPr>
        <a:xfrm>
          <a:off x="2000250" y="4438650"/>
          <a:ext cx="800100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azulado</a:t>
          </a:r>
        </a:p>
      </cdr:txBody>
    </cdr:sp>
  </cdr:relSizeAnchor>
  <cdr:relSizeAnchor xmlns:cdr="http://schemas.openxmlformats.org/drawingml/2006/chartDrawing">
    <cdr:from>
      <cdr:x>0.95725</cdr:x>
      <cdr:y>0.4205</cdr:y>
    </cdr:from>
    <cdr:to>
      <cdr:x>0.9885</cdr:x>
      <cdr:y>0.525</cdr:y>
    </cdr:to>
    <cdr:sp>
      <cdr:nvSpPr>
        <cdr:cNvPr id="8" name="TextBox 8"/>
        <cdr:cNvSpPr txBox="1">
          <a:spLocks noChangeArrowheads="1"/>
        </cdr:cNvSpPr>
      </cdr:nvSpPr>
      <cdr:spPr>
        <a:xfrm>
          <a:off x="8839200" y="2409825"/>
          <a:ext cx="285750" cy="600075"/>
        </a:xfrm>
        <a:prstGeom prst="rect">
          <a:avLst/>
        </a:prstGeom>
        <a:solidFill>
          <a:srgbClr val="EE70D9"/>
        </a:solidFill>
        <a:ln w="9525" cmpd="sng">
          <a:noFill/>
        </a:ln>
      </cdr:spPr>
      <cdr:txBody>
        <a:bodyPr vertOverflow="clip" wrap="square" vert="vert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fuerte</a:t>
          </a:r>
        </a:p>
      </cdr:txBody>
    </cdr:sp>
  </cdr:relSizeAnchor>
  <cdr:relSizeAnchor xmlns:cdr="http://schemas.openxmlformats.org/drawingml/2006/chartDrawing">
    <cdr:from>
      <cdr:x>0.5355</cdr:x>
      <cdr:y>0.429</cdr:y>
    </cdr:from>
    <cdr:to>
      <cdr:x>0.56675</cdr:x>
      <cdr:y>0.51825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943475" y="2466975"/>
          <a:ext cx="285750" cy="514350"/>
        </a:xfrm>
        <a:prstGeom prst="rect">
          <a:avLst/>
        </a:prstGeom>
        <a:solidFill>
          <a:srgbClr val="BF9FBA"/>
        </a:solidFill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débil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4" sqref="B14"/>
    </sheetView>
  </sheetViews>
  <sheetFormatPr defaultColWidth="11.421875" defaultRowHeight="12.75"/>
  <cols>
    <col min="1" max="5" width="14.7109375" style="29" customWidth="1"/>
    <col min="6" max="6" width="20.8515625" style="29" customWidth="1"/>
    <col min="7" max="7" width="20.00390625" style="29" customWidth="1"/>
    <col min="8" max="8" width="20.8515625" style="29" customWidth="1"/>
  </cols>
  <sheetData>
    <row r="1" spans="1:8" ht="30.75">
      <c r="A1" s="32" t="s">
        <v>4</v>
      </c>
      <c r="B1" s="32" t="s">
        <v>5</v>
      </c>
      <c r="C1" s="32" t="s">
        <v>6</v>
      </c>
      <c r="D1" s="32" t="s">
        <v>7</v>
      </c>
      <c r="E1" s="32" t="s">
        <v>8</v>
      </c>
      <c r="F1" s="32" t="s">
        <v>9</v>
      </c>
      <c r="G1" s="32" t="s">
        <v>64</v>
      </c>
      <c r="H1" s="32" t="s">
        <v>65</v>
      </c>
    </row>
    <row r="2" spans="1:8" ht="27">
      <c r="A2" s="24">
        <v>35</v>
      </c>
      <c r="B2" s="24">
        <v>33</v>
      </c>
      <c r="C2" s="24">
        <v>18</v>
      </c>
      <c r="D2" s="25">
        <f>116*(B2/B8)^(1/3)-16</f>
        <v>64.16090946812974</v>
      </c>
      <c r="E2" s="25">
        <f>500*((A2/A8)^(1/3)-(B2/B8)^(1/3))</f>
        <v>12.86993330661501</v>
      </c>
      <c r="F2" s="25">
        <f>200*((B2/B8)^(1/3)-(C2/C8)^(1/3))</f>
        <v>28.44490951687977</v>
      </c>
      <c r="G2" s="25">
        <f>SQRT(E2^2+F2^2)</f>
        <v>31.22095547449174</v>
      </c>
      <c r="H2" s="26">
        <f>IF(IF(E2&lt;0,DEGREES(ATAN(F2/E2))+180,DEGREES(ATAN(F2/E2))+360)&gt;360,IF(E2&lt;0,DEGREES(ATAN(F2/E2))+180,DEGREES(ATAN(F2/E2))+360)-360,IF(E2&lt;0,DEGREES(ATAN(F2/E2))+180,DEGREES(ATAN(F2/E2))+360))</f>
        <v>65.65556924854559</v>
      </c>
    </row>
    <row r="3" spans="1:8" ht="27">
      <c r="A3" s="27"/>
      <c r="B3" s="27"/>
      <c r="C3" s="27"/>
      <c r="D3" s="27"/>
      <c r="E3" s="27"/>
      <c r="F3" s="27"/>
      <c r="G3" s="27"/>
      <c r="H3" s="27"/>
    </row>
    <row r="4" spans="1:8" ht="30.75">
      <c r="A4" s="33" t="s">
        <v>15</v>
      </c>
      <c r="B4" s="33" t="s">
        <v>16</v>
      </c>
      <c r="C4" s="33" t="s">
        <v>17</v>
      </c>
      <c r="D4" s="33" t="s">
        <v>18</v>
      </c>
      <c r="E4" s="33" t="s">
        <v>19</v>
      </c>
      <c r="F4" s="33" t="s">
        <v>20</v>
      </c>
      <c r="G4" s="33" t="s">
        <v>62</v>
      </c>
      <c r="H4" s="33" t="s">
        <v>63</v>
      </c>
    </row>
    <row r="5" spans="1:8" ht="27">
      <c r="A5" s="28">
        <v>33.88943775030737</v>
      </c>
      <c r="B5" s="28">
        <v>31.287994003123853</v>
      </c>
      <c r="C5" s="28">
        <v>17.15857562177565</v>
      </c>
      <c r="D5" s="25">
        <f>116*(B5/B8)^(1/3)-16</f>
        <v>62.75</v>
      </c>
      <c r="E5" s="25">
        <f>500*((A5/A8)^(1/3)-(B5/B8)^(1/3))</f>
        <v>15.120000000000022</v>
      </c>
      <c r="F5" s="25">
        <f>200*((B5/B8)^(1/3)-(C5/C8)^(1/3))</f>
        <v>27.750000000000007</v>
      </c>
      <c r="G5" s="25">
        <f>SQRT(E5^2+F5^2)</f>
        <v>31.601849629412534</v>
      </c>
      <c r="H5" s="26">
        <f>IF(IF(E5&lt;0,DEGREES(ATAN(F5/E5))+180,DEGREES(ATAN(F5/E5))+360)&gt;360,IF(E5&lt;0,DEGREES(ATAN(F5/E5))+180,DEGREES(ATAN(F5/E5))+360)-360,IF(E5&lt;0,DEGREES(ATAN(F5/E5))+180,DEGREES(ATAN(F5/E5))+360))</f>
        <v>61.41558584152767</v>
      </c>
    </row>
    <row r="6" spans="1:8" ht="27">
      <c r="A6" s="27"/>
      <c r="B6" s="27"/>
      <c r="C6" s="27"/>
      <c r="D6" s="27"/>
      <c r="E6" s="27"/>
      <c r="F6" s="27"/>
      <c r="G6" s="27"/>
      <c r="H6" s="27"/>
    </row>
    <row r="7" spans="1:8" ht="27.75">
      <c r="A7" s="34" t="s">
        <v>51</v>
      </c>
      <c r="B7" s="34" t="s">
        <v>52</v>
      </c>
      <c r="C7" s="34" t="s">
        <v>53</v>
      </c>
      <c r="D7" s="27"/>
      <c r="E7" s="27"/>
      <c r="F7" s="27"/>
      <c r="G7" s="27"/>
      <c r="H7" s="27"/>
    </row>
    <row r="8" spans="1:8" ht="27">
      <c r="A8" s="25">
        <v>95.04</v>
      </c>
      <c r="B8" s="25">
        <v>100</v>
      </c>
      <c r="C8" s="25">
        <v>108.89</v>
      </c>
      <c r="D8" s="27"/>
      <c r="E8" s="27"/>
      <c r="F8" s="27"/>
      <c r="G8" s="27"/>
      <c r="H8" s="27"/>
    </row>
    <row r="9" spans="1:8" ht="27">
      <c r="A9" s="27"/>
      <c r="B9" s="27"/>
      <c r="C9" s="27"/>
      <c r="D9" s="27"/>
      <c r="E9" s="27"/>
      <c r="F9" s="27"/>
      <c r="G9" s="27"/>
      <c r="H9" s="27"/>
    </row>
    <row r="10" spans="1:8" ht="30.75">
      <c r="A10" s="35" t="s">
        <v>45</v>
      </c>
      <c r="B10" s="35" t="s">
        <v>46</v>
      </c>
      <c r="C10" s="35" t="s">
        <v>47</v>
      </c>
      <c r="D10" s="35" t="s">
        <v>54</v>
      </c>
      <c r="E10" s="35" t="s">
        <v>55</v>
      </c>
      <c r="F10" s="35" t="s">
        <v>56</v>
      </c>
      <c r="G10" s="36" t="s">
        <v>57</v>
      </c>
      <c r="H10" s="36" t="s">
        <v>58</v>
      </c>
    </row>
    <row r="11" spans="1:8" ht="27">
      <c r="A11" s="25">
        <f>D2-D5</f>
        <v>1.410909468129745</v>
      </c>
      <c r="B11" s="25">
        <f>E2-E5</f>
        <v>-2.250066693385012</v>
      </c>
      <c r="C11" s="25">
        <f>F2-F5</f>
        <v>0.6949095168797612</v>
      </c>
      <c r="D11" s="25">
        <f>G2-G5</f>
        <v>-0.3808941549207958</v>
      </c>
      <c r="E11" s="25">
        <f>H2-H5</f>
        <v>4.239983407017917</v>
      </c>
      <c r="F11" s="25">
        <f>ABS(2*SQRT(G2*G5)*SIN(0.5*(RADIANS(H2)-RADIANS(H5))))</f>
        <v>2.323923192379169</v>
      </c>
      <c r="G11" s="25">
        <f>SQRT(A11^2+B11^2+C11^2)</f>
        <v>2.745244049003437</v>
      </c>
      <c r="H11" s="25">
        <f>SQRT(A11^2+(D11/(1+0.045*G5))^2+(F11/(1+0.015*G5))^2)</f>
        <v>2.1215563915596056</v>
      </c>
    </row>
    <row r="12" ht="27.75" thickBot="1"/>
    <row r="13" spans="1:7" ht="28.5" thickBot="1">
      <c r="A13" s="37" t="s">
        <v>48</v>
      </c>
      <c r="B13" s="37" t="s">
        <v>49</v>
      </c>
      <c r="C13" s="37" t="s">
        <v>50</v>
      </c>
      <c r="F13" s="30" t="s">
        <v>31</v>
      </c>
      <c r="G13" s="31" t="str">
        <f>IF(((-1)*F5*B11+E5*C11)^2/(G5^2*C14^2)+(E5*B11+F5*C11)^2/(G5^2*B14^2)+A11^2/A14^2&lt;1,"PASA","NO PASA")</f>
        <v>NO PASA</v>
      </c>
    </row>
    <row r="14" spans="1:3" ht="27">
      <c r="A14" s="24">
        <v>1.5</v>
      </c>
      <c r="B14" s="24">
        <v>2.8</v>
      </c>
      <c r="C14" s="24">
        <v>1.9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402"/>
  <sheetViews>
    <sheetView tabSelected="1" workbookViewId="0" topLeftCell="S1">
      <selection activeCell="AC7" sqref="AC7"/>
    </sheetView>
  </sheetViews>
  <sheetFormatPr defaultColWidth="11.421875" defaultRowHeight="12.75"/>
  <cols>
    <col min="1" max="18" width="11.421875" style="3" customWidth="1"/>
    <col min="19" max="19" width="11.421875" style="19" customWidth="1"/>
    <col min="20" max="29" width="11.421875" style="3" customWidth="1"/>
    <col min="30" max="32" width="11.421875" style="1" customWidth="1"/>
    <col min="33" max="33" width="11.421875" style="3" customWidth="1"/>
    <col min="34" max="36" width="11.421875" style="1" customWidth="1"/>
    <col min="37" max="37" width="11.421875" style="3" customWidth="1"/>
    <col min="38" max="40" width="11.421875" style="1" customWidth="1"/>
    <col min="41" max="41" width="11.421875" style="3" customWidth="1"/>
    <col min="42" max="44" width="11.421875" style="1" customWidth="1"/>
    <col min="45" max="55" width="11.421875" style="3" customWidth="1"/>
    <col min="56" max="56" width="12.28125" style="3" bestFit="1" customWidth="1"/>
    <col min="57" max="64" width="11.421875" style="3" customWidth="1"/>
    <col min="65" max="65" width="12.28125" style="3" bestFit="1" customWidth="1"/>
    <col min="66" max="80" width="11.421875" style="3" customWidth="1"/>
    <col min="81" max="86" width="11.421875" style="7" customWidth="1"/>
  </cols>
  <sheetData>
    <row r="1" spans="1:75" ht="14.2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4" t="s">
        <v>20</v>
      </c>
      <c r="R1" s="4" t="s">
        <v>21</v>
      </c>
      <c r="S1" s="18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12" t="s">
        <v>30</v>
      </c>
      <c r="AB1" s="13" t="s">
        <v>31</v>
      </c>
      <c r="AC1" s="6"/>
      <c r="AD1" s="5" t="s">
        <v>24</v>
      </c>
      <c r="AE1" s="5" t="s">
        <v>25</v>
      </c>
      <c r="AF1" s="4" t="s">
        <v>31</v>
      </c>
      <c r="AG1" s="6"/>
      <c r="AH1" s="5" t="s">
        <v>24</v>
      </c>
      <c r="AI1" s="5" t="s">
        <v>25</v>
      </c>
      <c r="AJ1" s="4" t="s">
        <v>31</v>
      </c>
      <c r="AK1" s="6"/>
      <c r="AL1" s="5" t="s">
        <v>23</v>
      </c>
      <c r="AM1" s="5" t="s">
        <v>26</v>
      </c>
      <c r="AN1" s="4" t="s">
        <v>31</v>
      </c>
      <c r="AP1" s="5" t="s">
        <v>23</v>
      </c>
      <c r="AQ1" s="5" t="s">
        <v>26</v>
      </c>
      <c r="AR1" s="4" t="s">
        <v>31</v>
      </c>
      <c r="AS1" s="6"/>
      <c r="AT1" s="5" t="s">
        <v>43</v>
      </c>
      <c r="AU1" s="17" t="s">
        <v>31</v>
      </c>
      <c r="AV1" s="6"/>
      <c r="AW1" s="5" t="s">
        <v>43</v>
      </c>
      <c r="AX1" s="17" t="s">
        <v>31</v>
      </c>
      <c r="AY1" s="23"/>
      <c r="AZ1" s="23"/>
      <c r="BA1" s="17" t="s">
        <v>34</v>
      </c>
      <c r="BB1" s="17" t="s">
        <v>42</v>
      </c>
      <c r="BC1" s="17" t="s">
        <v>41</v>
      </c>
      <c r="BD1" s="17" t="s">
        <v>35</v>
      </c>
      <c r="BE1" s="17" t="s">
        <v>36</v>
      </c>
      <c r="BF1" s="17" t="s">
        <v>37</v>
      </c>
      <c r="BG1" s="17" t="s">
        <v>38</v>
      </c>
      <c r="BH1" s="6"/>
      <c r="BI1" s="5" t="s">
        <v>39</v>
      </c>
      <c r="BJ1" s="5" t="s">
        <v>0</v>
      </c>
      <c r="BK1" s="5" t="s">
        <v>1</v>
      </c>
      <c r="BL1" s="5" t="s">
        <v>40</v>
      </c>
      <c r="BM1" s="5" t="s">
        <v>2</v>
      </c>
      <c r="BN1" s="5" t="s">
        <v>3</v>
      </c>
      <c r="BO1" s="6"/>
      <c r="BP1" s="6"/>
      <c r="BQ1" s="6"/>
      <c r="BR1" s="6"/>
      <c r="BS1" s="6"/>
      <c r="BT1" s="6"/>
      <c r="BU1" s="6"/>
      <c r="BV1" s="6"/>
      <c r="BW1" s="6"/>
    </row>
    <row r="2" spans="1:66" ht="12.75">
      <c r="A2" s="1">
        <v>30.412059539357735</v>
      </c>
      <c r="B2" s="1">
        <v>28.145542765693556</v>
      </c>
      <c r="C2" s="1">
        <v>16.14201938828934</v>
      </c>
      <c r="D2" s="1">
        <f>116*(B2/J2)^(1/3)-16</f>
        <v>60.02000000000001</v>
      </c>
      <c r="E2" s="1">
        <f>500*((A2/I2)^(1/3)-(B2/J2)^(1/3))</f>
        <v>14.32</v>
      </c>
      <c r="F2" s="1">
        <f>200*((B2/J2)^(1/3)-(C2/K2)^(1/3))</f>
        <v>25.22</v>
      </c>
      <c r="G2" s="1">
        <f>SQRT(E2^2+F2^2)</f>
        <v>29.00191028191074</v>
      </c>
      <c r="H2" s="2">
        <f>IF(IF(E2&lt;0,DEGREES(ATAN(F2/E2))+180,DEGREES(ATAN(F2/E2))+360)&gt;360,IF(E2&lt;0,DEGREES(ATAN(F2/E2))+180,DEGREES(ATAN(F2/E2))+360)-360,IF(E2&lt;0,DEGREES(ATAN(F2/E2))+180,DEGREES(ATAN(F2/E2))+360))</f>
        <v>60.411945353102965</v>
      </c>
      <c r="I2" s="8">
        <v>95.04</v>
      </c>
      <c r="J2" s="8">
        <v>100</v>
      </c>
      <c r="K2" s="8">
        <v>108.89</v>
      </c>
      <c r="L2" s="8">
        <v>33.88943775030737</v>
      </c>
      <c r="M2" s="8">
        <v>31.287994003123853</v>
      </c>
      <c r="N2" s="8">
        <v>17.15857562177565</v>
      </c>
      <c r="O2" s="8">
        <f>116*(M2/J2)^(1/3)-16</f>
        <v>62.75</v>
      </c>
      <c r="P2" s="8">
        <f>500*((L2/I2)^(1/3)-(M2/J2)^(1/3))</f>
        <v>15.120000000000022</v>
      </c>
      <c r="Q2" s="8">
        <f>200*((M2/J2)^(1/3)-(N2/K2)^(1/3))</f>
        <v>27.750000000000007</v>
      </c>
      <c r="R2" s="8">
        <f>SQRT(P2^2+Q2^2)</f>
        <v>31.601849629412534</v>
      </c>
      <c r="S2" s="10">
        <f>IF(IF(P2&lt;0,DEGREES(ATAN(Q2/P2))+180,DEGREES(ATAN(Q2/P2))+360)&gt;360,IF(P2&lt;0,DEGREES(ATAN(Q2/P2))+180,DEGREES(ATAN(Q2/P2))+360)-360,IF(P2&lt;0,DEGREES(ATAN(Q2/P2))+180,DEGREES(ATAN(Q2/P2))+360))</f>
        <v>61.41558584152767</v>
      </c>
      <c r="T2" s="1">
        <f>D2-O2</f>
        <v>-2.7299999999999898</v>
      </c>
      <c r="U2" s="1">
        <f>E2-P2</f>
        <v>-0.800000000000022</v>
      </c>
      <c r="V2" s="1">
        <f>F2-Q2</f>
        <v>-2.5300000000000082</v>
      </c>
      <c r="W2" s="1">
        <f>(G2-R2)</f>
        <v>-2.5999393475017953</v>
      </c>
      <c r="X2" s="1">
        <f>H2-S2</f>
        <v>-1.0036404884247077</v>
      </c>
      <c r="Y2" s="1">
        <f>2*SQRT(R2*G2)*SIN(0.5*(RADIANS(H2)-RADIANS(S2)))</f>
        <v>-0.5302974536163844</v>
      </c>
      <c r="Z2" s="1">
        <f>SQRT(T2^2+U2^2+V2^2)</f>
        <v>3.807072366005146</v>
      </c>
      <c r="AA2" s="1">
        <f>SQRT(T2^2+(W2/(1+0.045*R2))^2+(Y2/(1+0.015*R2))^2)</f>
        <v>2.9554326379534603</v>
      </c>
      <c r="AB2" s="21" t="s">
        <v>32</v>
      </c>
      <c r="AC2" s="16"/>
      <c r="AD2" s="1">
        <v>-0.800000000000022</v>
      </c>
      <c r="AE2" s="1">
        <v>-2.5300000000000082</v>
      </c>
      <c r="AF2" s="1" t="s">
        <v>32</v>
      </c>
      <c r="AG2" s="16"/>
      <c r="AH2" s="1">
        <v>0.519999999999964</v>
      </c>
      <c r="AI2" s="1">
        <v>-4.120000000000012</v>
      </c>
      <c r="AJ2" s="1" t="s">
        <v>33</v>
      </c>
      <c r="AK2" s="16"/>
      <c r="AL2" s="1">
        <v>-2.7299999999999898</v>
      </c>
      <c r="AM2" s="1">
        <v>-2.5999393475017953</v>
      </c>
      <c r="AN2" s="1" t="s">
        <v>32</v>
      </c>
      <c r="AP2" s="1">
        <v>-3.91</v>
      </c>
      <c r="AQ2" s="1">
        <v>-3.2648332021314275</v>
      </c>
      <c r="AR2" s="1" t="s">
        <v>33</v>
      </c>
      <c r="AT2" s="3">
        <v>-0.5302974536163844</v>
      </c>
      <c r="AU2" s="3" t="s">
        <v>32</v>
      </c>
      <c r="AW2" s="3">
        <v>-2.566254890352943</v>
      </c>
      <c r="AX2" s="3" t="s">
        <v>33</v>
      </c>
      <c r="BA2" s="3">
        <v>1.5</v>
      </c>
      <c r="BB2" s="3">
        <v>2.8</v>
      </c>
      <c r="BC2" s="3">
        <v>1.9</v>
      </c>
      <c r="BD2" s="3">
        <f aca="true" t="shared" si="0" ref="BD2:BD65">BB2^2*(COS(RADIANS(S2)))^2+BC2^2*(SIN(RADIANS(S2)))^2</f>
        <v>4.578320096319441</v>
      </c>
      <c r="BE2" s="3">
        <f aca="true" t="shared" si="1" ref="BE2:BE65">BB2^2*(SIN(RADIANS(S2)))^2+BC2^2*(COS(RADIANS(S2)))^2</f>
        <v>6.871679903680557</v>
      </c>
      <c r="BF2" s="3">
        <f aca="true" t="shared" si="2" ref="BF2:BF65">2*SIN(RADIANS(S2))*COS(RADIANS(S2))*(BC2^2-BB2^2)</f>
        <v>-3.554349559902708</v>
      </c>
      <c r="BG2" s="3">
        <f>(-1)*BB2^2*BC2^2</f>
        <v>-28.302399999999995</v>
      </c>
      <c r="BI2" s="3">
        <v>-10</v>
      </c>
      <c r="BJ2" s="3" t="e">
        <f>(-1)*BF2*BI2/(2*BD2)-SQRT(BI2^2*((BF2/(2*BD2))^2-BE2/BD2)-BG2/BD2)</f>
        <v>#NUM!</v>
      </c>
      <c r="BK2" s="3" t="e">
        <f>(-1)*BF2*BI2/(2*BD2)+SQRT(BI2^2*((BF2/(2*BD2))^2-BE2/BD2)-BG2/BD2)</f>
        <v>#NUM!</v>
      </c>
      <c r="BL2" s="3">
        <v>-10</v>
      </c>
      <c r="BM2" s="3" t="e">
        <f>-BA2*SQRT(1-(BL2/BB2)^2)</f>
        <v>#NUM!</v>
      </c>
      <c r="BN2" s="3" t="e">
        <f>BA2*SQRT(1-(BL2/BB2)^2)</f>
        <v>#NUM!</v>
      </c>
    </row>
    <row r="3" spans="1:66" ht="12.75">
      <c r="A3" s="20">
        <v>35.73252390497433</v>
      </c>
      <c r="B3" s="20">
        <v>32.27558379885654</v>
      </c>
      <c r="C3" s="20">
        <v>18.200527749325005</v>
      </c>
      <c r="D3" s="1">
        <f aca="true" t="shared" si="3" ref="D3:D33">116*(B3/J3)^(1/3)-16</f>
        <v>63.56999999999999</v>
      </c>
      <c r="E3" s="1">
        <f aca="true" t="shared" si="4" ref="E3:E33">500*((A3/I3)^(1/3)-(B3/J3)^(1/3))</f>
        <v>17.89999999999997</v>
      </c>
      <c r="F3" s="1">
        <f aca="true" t="shared" si="5" ref="F3:F33">200*((B3/J3)^(1/3)-(C3/K3)^(1/3))</f>
        <v>27.02</v>
      </c>
      <c r="G3" s="1">
        <f aca="true" t="shared" si="6" ref="G3:G33">SQRT(E3^2+F3^2)</f>
        <v>32.41126964498612</v>
      </c>
      <c r="H3" s="2">
        <f aca="true" t="shared" si="7" ref="H3:H33">IF(IF(E3&lt;0,DEGREES(ATAN(F3/E3))+180,DEGREES(ATAN(F3/E3))+360)&gt;360,IF(E3&lt;0,DEGREES(ATAN(F3/E3))+180,DEGREES(ATAN(F3/E3))+360)-360,IF(E3&lt;0,DEGREES(ATAN(F3/E3))+180,DEGREES(ATAN(F3/E3))+360))</f>
        <v>56.47663202961826</v>
      </c>
      <c r="I3" s="1">
        <v>95.04</v>
      </c>
      <c r="J3" s="1">
        <v>100</v>
      </c>
      <c r="K3" s="1">
        <v>108.89</v>
      </c>
      <c r="L3" s="9">
        <v>33.88943775030737</v>
      </c>
      <c r="M3" s="9">
        <v>31.287994003123853</v>
      </c>
      <c r="N3" s="9">
        <v>17.15857562177565</v>
      </c>
      <c r="O3" s="9">
        <f aca="true" t="shared" si="8" ref="O3:O21">116*(M3/J3)^(1/3)-16</f>
        <v>62.75</v>
      </c>
      <c r="P3" s="9">
        <f aca="true" t="shared" si="9" ref="P3:P21">500*((L3/I3)^(1/3)-(M3/J3)^(1/3))</f>
        <v>15.120000000000022</v>
      </c>
      <c r="Q3" s="9">
        <f aca="true" t="shared" si="10" ref="Q3:Q21">200*((M3/J3)^(1/3)-(N3/K3)^(1/3))</f>
        <v>27.750000000000007</v>
      </c>
      <c r="R3" s="9">
        <f aca="true" t="shared" si="11" ref="R3:R21">SQRT(P3^2+Q3^2)</f>
        <v>31.601849629412534</v>
      </c>
      <c r="S3" s="11">
        <f aca="true" t="shared" si="12" ref="S3:S21">IF(IF(P3&lt;0,DEGREES(ATAN(Q3/P3))+180,DEGREES(ATAN(Q3/P3))+360)&gt;360,IF(P3&lt;0,DEGREES(ATAN(Q3/P3))+180,DEGREES(ATAN(Q3/P3))+360)-360,IF(P3&lt;0,DEGREES(ATAN(Q3/P3))+180,DEGREES(ATAN(Q3/P3))+360))</f>
        <v>61.41558584152767</v>
      </c>
      <c r="T3" s="1">
        <f aca="true" t="shared" si="13" ref="T3:T33">D3-O3</f>
        <v>0.8199999999999932</v>
      </c>
      <c r="U3" s="1">
        <f aca="true" t="shared" si="14" ref="U3:U33">E3-P3</f>
        <v>2.779999999999948</v>
      </c>
      <c r="V3" s="1">
        <f aca="true" t="shared" si="15" ref="V3:V33">F3-Q3</f>
        <v>-0.7300000000000075</v>
      </c>
      <c r="W3" s="1">
        <f aca="true" t="shared" si="16" ref="W3:W33">(G3-R3)</f>
        <v>0.8094200155735862</v>
      </c>
      <c r="X3" s="1">
        <f aca="true" t="shared" si="17" ref="X3:X33">H3-S3</f>
        <v>-4.938953811909414</v>
      </c>
      <c r="Y3" s="1">
        <f aca="true" t="shared" si="18" ref="Y3:Y33">2*SQRT(R3*G3)*SIN(0.5*(RADIANS(H3)-RADIANS(S3)))</f>
        <v>-2.7579229935566554</v>
      </c>
      <c r="Z3" s="1">
        <f aca="true" t="shared" si="19" ref="Z3:Z33">SQRT(T3^2+U3^2+V3^2)</f>
        <v>2.9889295742790107</v>
      </c>
      <c r="AA3" s="1">
        <f aca="true" t="shared" si="20" ref="AA3:AA33">SQRT(T3^2+(W3/(1+0.045*R3))^2+(Y3/(1+0.015*R3))^2)</f>
        <v>2.0699668875594943</v>
      </c>
      <c r="AB3" s="21" t="s">
        <v>32</v>
      </c>
      <c r="AC3" s="16"/>
      <c r="AD3" s="1">
        <v>2.779999999999948</v>
      </c>
      <c r="AE3" s="1">
        <v>-0.7300000000000075</v>
      </c>
      <c r="AF3" s="1" t="s">
        <v>32</v>
      </c>
      <c r="AG3" s="16"/>
      <c r="AH3" s="1">
        <v>5.729999999999901</v>
      </c>
      <c r="AI3" s="1">
        <v>-0.3699999999999797</v>
      </c>
      <c r="AJ3" s="1" t="s">
        <v>33</v>
      </c>
      <c r="AK3" s="16"/>
      <c r="AL3" s="1">
        <v>0.8199999999999932</v>
      </c>
      <c r="AM3" s="1">
        <v>0.8094200155735862</v>
      </c>
      <c r="AN3" s="1" t="s">
        <v>32</v>
      </c>
      <c r="AP3" s="1">
        <v>-1.7399999999999949</v>
      </c>
      <c r="AQ3" s="1">
        <v>2.8130730059791986</v>
      </c>
      <c r="AR3" s="1" t="s">
        <v>33</v>
      </c>
      <c r="AT3" s="3">
        <v>-2.7579229935566554</v>
      </c>
      <c r="AU3" s="3" t="s">
        <v>32</v>
      </c>
      <c r="AW3" s="3">
        <v>-5.005638846643863</v>
      </c>
      <c r="AX3" s="3" t="s">
        <v>33</v>
      </c>
      <c r="BA3" s="3">
        <v>1.5</v>
      </c>
      <c r="BB3" s="3">
        <v>2.8</v>
      </c>
      <c r="BC3" s="3">
        <v>1.9</v>
      </c>
      <c r="BD3" s="3">
        <f t="shared" si="0"/>
        <v>4.578320096319441</v>
      </c>
      <c r="BE3" s="3">
        <f t="shared" si="1"/>
        <v>6.871679903680557</v>
      </c>
      <c r="BF3" s="3">
        <f t="shared" si="2"/>
        <v>-3.554349559902708</v>
      </c>
      <c r="BG3" s="3">
        <f aca="true" t="shared" si="21" ref="BG3:BG66">(-1)*BB3^2*BC3^2</f>
        <v>-28.302399999999995</v>
      </c>
      <c r="BI3" s="3">
        <v>-9.95</v>
      </c>
      <c r="BJ3" s="3" t="e">
        <f aca="true" t="shared" si="22" ref="BJ3:BJ66">(-1)*BF3*BI3/(2*BD3)-SQRT(BI3^2*((BF3/(2*BD3))^2-BE3/BD3)-BG3/BD3)</f>
        <v>#NUM!</v>
      </c>
      <c r="BK3" s="3" t="e">
        <f aca="true" t="shared" si="23" ref="BK3:BK66">(-1)*BF3*BI3/(2*BD3)+SQRT(BI3^2*((BF3/(2*BD3))^2-BE3/BD3)-BG3/BD3)</f>
        <v>#NUM!</v>
      </c>
      <c r="BL3" s="3">
        <v>-9.95</v>
      </c>
      <c r="BM3" s="3" t="e">
        <f aca="true" t="shared" si="24" ref="BM3:BM66">-BA3*SQRT(1-(BL3/BB3)^2)</f>
        <v>#NUM!</v>
      </c>
      <c r="BN3" s="3" t="e">
        <f aca="true" t="shared" si="25" ref="BN3:BN66">BA3*SQRT(1-(BL3/BB3)^2)</f>
        <v>#NUM!</v>
      </c>
    </row>
    <row r="4" spans="1:66" ht="12.75">
      <c r="A4" s="20">
        <v>29.418341158795773</v>
      </c>
      <c r="B4" s="20">
        <v>26.85513678707615</v>
      </c>
      <c r="C4" s="20">
        <v>15.939520591154029</v>
      </c>
      <c r="D4" s="1">
        <f t="shared" si="3"/>
        <v>58.84</v>
      </c>
      <c r="E4" s="1">
        <f t="shared" si="4"/>
        <v>15.639999999999986</v>
      </c>
      <c r="F4" s="1">
        <f t="shared" si="5"/>
        <v>23.629999999999995</v>
      </c>
      <c r="G4" s="1">
        <f t="shared" si="6"/>
        <v>28.337016427281107</v>
      </c>
      <c r="H4" s="2">
        <f t="shared" si="7"/>
        <v>56.50059992165245</v>
      </c>
      <c r="I4" s="1">
        <v>95.04</v>
      </c>
      <c r="J4" s="1">
        <v>100</v>
      </c>
      <c r="K4" s="1">
        <v>108.89</v>
      </c>
      <c r="L4" s="9">
        <v>33.88943775030737</v>
      </c>
      <c r="M4" s="9">
        <v>31.287994003123853</v>
      </c>
      <c r="N4" s="9">
        <v>17.15857562177565</v>
      </c>
      <c r="O4" s="9">
        <f t="shared" si="8"/>
        <v>62.75</v>
      </c>
      <c r="P4" s="9">
        <f t="shared" si="9"/>
        <v>15.120000000000022</v>
      </c>
      <c r="Q4" s="9">
        <f t="shared" si="10"/>
        <v>27.750000000000007</v>
      </c>
      <c r="R4" s="9">
        <f t="shared" si="11"/>
        <v>31.601849629412534</v>
      </c>
      <c r="S4" s="11">
        <f t="shared" si="12"/>
        <v>61.41558584152767</v>
      </c>
      <c r="T4" s="1">
        <f t="shared" si="13"/>
        <v>-3.9099999999999966</v>
      </c>
      <c r="U4" s="1">
        <f t="shared" si="14"/>
        <v>0.519999999999964</v>
      </c>
      <c r="V4" s="1">
        <f t="shared" si="15"/>
        <v>-4.120000000000012</v>
      </c>
      <c r="W4" s="1">
        <f t="shared" si="16"/>
        <v>-3.2648332021314275</v>
      </c>
      <c r="X4" s="1">
        <f t="shared" si="17"/>
        <v>-4.914985919875221</v>
      </c>
      <c r="Y4" s="1">
        <f t="shared" si="18"/>
        <v>-2.566254890352943</v>
      </c>
      <c r="Z4" s="1">
        <f t="shared" si="19"/>
        <v>5.703761916489856</v>
      </c>
      <c r="AA4" s="1">
        <f t="shared" si="20"/>
        <v>4.487323253883982</v>
      </c>
      <c r="AB4" s="21" t="s">
        <v>33</v>
      </c>
      <c r="AC4" s="16"/>
      <c r="AD4" s="1">
        <v>3.0599999999999525</v>
      </c>
      <c r="AE4" s="1">
        <v>-1.649999999999995</v>
      </c>
      <c r="AF4" s="1" t="s">
        <v>32</v>
      </c>
      <c r="AG4" s="16"/>
      <c r="AH4" s="1">
        <v>-10.31</v>
      </c>
      <c r="AI4" s="1">
        <v>-3.7000000000000135</v>
      </c>
      <c r="AJ4" s="1" t="s">
        <v>33</v>
      </c>
      <c r="AK4" s="16"/>
      <c r="AL4" s="1">
        <v>0.7599999999999909</v>
      </c>
      <c r="AM4" s="1">
        <v>0.20573437189129962</v>
      </c>
      <c r="AN4" s="1" t="s">
        <v>32</v>
      </c>
      <c r="AP4" s="1">
        <v>-3.58</v>
      </c>
      <c r="AQ4" s="1">
        <v>-7.07556576903125</v>
      </c>
      <c r="AR4" s="1" t="s">
        <v>33</v>
      </c>
      <c r="AT4" s="3">
        <v>-3.470414005305733</v>
      </c>
      <c r="AU4" s="3" t="s">
        <v>32</v>
      </c>
      <c r="AW4" s="3">
        <v>8.36196562107942</v>
      </c>
      <c r="AX4" s="3" t="s">
        <v>33</v>
      </c>
      <c r="BA4" s="3">
        <v>1.5</v>
      </c>
      <c r="BB4" s="3">
        <v>2.8</v>
      </c>
      <c r="BC4" s="3">
        <v>1.9</v>
      </c>
      <c r="BD4" s="3">
        <f t="shared" si="0"/>
        <v>4.578320096319441</v>
      </c>
      <c r="BE4" s="3">
        <f t="shared" si="1"/>
        <v>6.871679903680557</v>
      </c>
      <c r="BF4" s="3">
        <f t="shared" si="2"/>
        <v>-3.554349559902708</v>
      </c>
      <c r="BG4" s="3">
        <f t="shared" si="21"/>
        <v>-28.302399999999995</v>
      </c>
      <c r="BI4" s="3">
        <v>-9.9</v>
      </c>
      <c r="BJ4" s="3" t="e">
        <f t="shared" si="22"/>
        <v>#NUM!</v>
      </c>
      <c r="BK4" s="3" t="e">
        <f t="shared" si="23"/>
        <v>#NUM!</v>
      </c>
      <c r="BL4" s="3">
        <v>-9.9</v>
      </c>
      <c r="BM4" s="3" t="e">
        <f t="shared" si="24"/>
        <v>#NUM!</v>
      </c>
      <c r="BN4" s="3" t="e">
        <f t="shared" si="25"/>
        <v>#NUM!</v>
      </c>
    </row>
    <row r="5" spans="1:66" ht="12.75">
      <c r="A5" s="20">
        <v>33.38442805058093</v>
      </c>
      <c r="B5" s="20">
        <v>29.259533825507905</v>
      </c>
      <c r="C5" s="20">
        <v>15.935609986442804</v>
      </c>
      <c r="D5" s="1">
        <f t="shared" si="3"/>
        <v>61.010000000000005</v>
      </c>
      <c r="E5" s="1">
        <f t="shared" si="4"/>
        <v>20.849999999999923</v>
      </c>
      <c r="F5" s="1">
        <f t="shared" si="5"/>
        <v>27.380000000000027</v>
      </c>
      <c r="G5" s="1">
        <f t="shared" si="6"/>
        <v>34.41492263539173</v>
      </c>
      <c r="H5" s="2">
        <f t="shared" si="7"/>
        <v>52.71055570516239</v>
      </c>
      <c r="I5" s="1">
        <v>95.04</v>
      </c>
      <c r="J5" s="1">
        <v>100</v>
      </c>
      <c r="K5" s="1">
        <v>108.89</v>
      </c>
      <c r="L5" s="9">
        <v>33.88943775030737</v>
      </c>
      <c r="M5" s="9">
        <v>31.287994003123853</v>
      </c>
      <c r="N5" s="9">
        <v>17.15857562177565</v>
      </c>
      <c r="O5" s="9">
        <f t="shared" si="8"/>
        <v>62.75</v>
      </c>
      <c r="P5" s="9">
        <f t="shared" si="9"/>
        <v>15.120000000000022</v>
      </c>
      <c r="Q5" s="9">
        <f t="shared" si="10"/>
        <v>27.750000000000007</v>
      </c>
      <c r="R5" s="9">
        <f t="shared" si="11"/>
        <v>31.601849629412534</v>
      </c>
      <c r="S5" s="11">
        <f t="shared" si="12"/>
        <v>61.41558584152767</v>
      </c>
      <c r="T5" s="1">
        <f t="shared" si="13"/>
        <v>-1.7399999999999949</v>
      </c>
      <c r="U5" s="1">
        <f t="shared" si="14"/>
        <v>5.729999999999901</v>
      </c>
      <c r="V5" s="1">
        <f t="shared" si="15"/>
        <v>-0.3699999999999797</v>
      </c>
      <c r="W5" s="1">
        <f t="shared" si="16"/>
        <v>2.8130730059791986</v>
      </c>
      <c r="X5" s="1">
        <f t="shared" si="17"/>
        <v>-8.70503013636528</v>
      </c>
      <c r="Y5" s="1">
        <f t="shared" si="18"/>
        <v>-5.005638846643863</v>
      </c>
      <c r="Z5" s="1">
        <f t="shared" si="19"/>
        <v>5.999783329421057</v>
      </c>
      <c r="AA5" s="1">
        <f t="shared" si="20"/>
        <v>3.988557943207372</v>
      </c>
      <c r="AB5" s="21" t="s">
        <v>33</v>
      </c>
      <c r="AC5" s="16"/>
      <c r="AD5" s="1">
        <v>-0.43000000000004235</v>
      </c>
      <c r="AE5" s="1">
        <v>-0.2300000000000182</v>
      </c>
      <c r="AF5" s="1" t="s">
        <v>32</v>
      </c>
      <c r="AG5" s="16"/>
      <c r="AH5" s="1">
        <v>-1.2900000000000134</v>
      </c>
      <c r="AI5" s="1">
        <v>1.62</v>
      </c>
      <c r="AJ5" s="1" t="s">
        <v>33</v>
      </c>
      <c r="AK5" s="16"/>
      <c r="AL5" s="1">
        <v>1.38</v>
      </c>
      <c r="AM5" s="1">
        <v>-0.40655350964475545</v>
      </c>
      <c r="AN5" s="1" t="s">
        <v>32</v>
      </c>
      <c r="AP5" s="1">
        <v>-1.58</v>
      </c>
      <c r="AQ5" s="1">
        <v>0.8614496483873211</v>
      </c>
      <c r="AR5" s="1" t="s">
        <v>33</v>
      </c>
      <c r="AT5" s="3">
        <v>0.2692846891220775</v>
      </c>
      <c r="AU5" s="3" t="s">
        <v>32</v>
      </c>
      <c r="AW5" s="3">
        <v>1.883189980669329</v>
      </c>
      <c r="AX5" s="3" t="s">
        <v>33</v>
      </c>
      <c r="BA5" s="3">
        <v>1.5</v>
      </c>
      <c r="BB5" s="3">
        <v>2.8</v>
      </c>
      <c r="BC5" s="3">
        <v>1.9</v>
      </c>
      <c r="BD5" s="3">
        <f t="shared" si="0"/>
        <v>4.578320096319441</v>
      </c>
      <c r="BE5" s="3">
        <f t="shared" si="1"/>
        <v>6.871679903680557</v>
      </c>
      <c r="BF5" s="3">
        <f t="shared" si="2"/>
        <v>-3.554349559902708</v>
      </c>
      <c r="BG5" s="3">
        <f t="shared" si="21"/>
        <v>-28.302399999999995</v>
      </c>
      <c r="BI5" s="3">
        <v>-9.85</v>
      </c>
      <c r="BJ5" s="3" t="e">
        <f t="shared" si="22"/>
        <v>#NUM!</v>
      </c>
      <c r="BK5" s="3" t="e">
        <f t="shared" si="23"/>
        <v>#NUM!</v>
      </c>
      <c r="BL5" s="3">
        <v>-9.85</v>
      </c>
      <c r="BM5" s="3" t="e">
        <f t="shared" si="24"/>
        <v>#NUM!</v>
      </c>
      <c r="BN5" s="3" t="e">
        <f t="shared" si="25"/>
        <v>#NUM!</v>
      </c>
    </row>
    <row r="6" spans="1:66" ht="12.75">
      <c r="A6" s="20">
        <v>27.031218583068654</v>
      </c>
      <c r="B6" s="20">
        <v>27.211951175030247</v>
      </c>
      <c r="C6" s="20">
        <v>16.00719692283868</v>
      </c>
      <c r="D6" s="1">
        <f t="shared" si="3"/>
        <v>59.17</v>
      </c>
      <c r="E6" s="1">
        <f t="shared" si="4"/>
        <v>4.809999999999981</v>
      </c>
      <c r="F6" s="1">
        <f t="shared" si="5"/>
        <v>24.049999999999994</v>
      </c>
      <c r="G6" s="1">
        <f t="shared" si="6"/>
        <v>24.526283860381284</v>
      </c>
      <c r="H6" s="2">
        <f t="shared" si="7"/>
        <v>78.69006752597983</v>
      </c>
      <c r="I6" s="1">
        <v>95.04</v>
      </c>
      <c r="J6" s="1">
        <v>100</v>
      </c>
      <c r="K6" s="1">
        <v>108.89</v>
      </c>
      <c r="L6" s="9">
        <v>33.88943775030737</v>
      </c>
      <c r="M6" s="9">
        <v>31.287994003123853</v>
      </c>
      <c r="N6" s="9">
        <v>17.15857562177565</v>
      </c>
      <c r="O6" s="9">
        <f t="shared" si="8"/>
        <v>62.75</v>
      </c>
      <c r="P6" s="9">
        <f t="shared" si="9"/>
        <v>15.120000000000022</v>
      </c>
      <c r="Q6" s="9">
        <f t="shared" si="10"/>
        <v>27.750000000000007</v>
      </c>
      <c r="R6" s="9">
        <f t="shared" si="11"/>
        <v>31.601849629412534</v>
      </c>
      <c r="S6" s="11">
        <f t="shared" si="12"/>
        <v>61.41558584152767</v>
      </c>
      <c r="T6" s="1">
        <f t="shared" si="13"/>
        <v>-3.5799999999999983</v>
      </c>
      <c r="U6" s="1">
        <f t="shared" si="14"/>
        <v>-10.310000000000041</v>
      </c>
      <c r="V6" s="1">
        <f t="shared" si="15"/>
        <v>-3.7000000000000135</v>
      </c>
      <c r="W6" s="1">
        <f t="shared" si="16"/>
        <v>-7.07556576903125</v>
      </c>
      <c r="X6" s="1">
        <f t="shared" si="17"/>
        <v>17.274481684452155</v>
      </c>
      <c r="Y6" s="1">
        <f t="shared" si="18"/>
        <v>8.36196562107942</v>
      </c>
      <c r="Z6" s="1">
        <f t="shared" si="19"/>
        <v>11.523996702533411</v>
      </c>
      <c r="AA6" s="1">
        <f t="shared" si="20"/>
        <v>7.316534153751677</v>
      </c>
      <c r="AB6" s="21" t="s">
        <v>33</v>
      </c>
      <c r="AC6" s="16"/>
      <c r="AD6" s="1">
        <v>2.409999999999968</v>
      </c>
      <c r="AE6" s="1">
        <v>-4.6800000000000175</v>
      </c>
      <c r="AF6" s="1" t="s">
        <v>32</v>
      </c>
      <c r="AG6" s="16"/>
      <c r="AH6" s="1">
        <v>-4.9200000000000355</v>
      </c>
      <c r="AI6" s="1">
        <v>0.7799999999999798</v>
      </c>
      <c r="AJ6" s="1" t="s">
        <v>33</v>
      </c>
      <c r="AK6" s="16"/>
      <c r="AL6" s="1">
        <v>-0.8400000000000034</v>
      </c>
      <c r="AM6" s="1">
        <v>-2.6272780191194975</v>
      </c>
      <c r="AN6" s="1" t="s">
        <v>32</v>
      </c>
      <c r="AP6" s="1">
        <v>-2.319999999999993</v>
      </c>
      <c r="AQ6" s="1">
        <v>-1.303319962116813</v>
      </c>
      <c r="AR6" s="1" t="s">
        <v>33</v>
      </c>
      <c r="AT6" s="3">
        <v>-4.561568832129078</v>
      </c>
      <c r="AU6" s="3" t="s">
        <v>32</v>
      </c>
      <c r="AW6" s="3">
        <v>4.807926484083135</v>
      </c>
      <c r="AX6" s="3" t="s">
        <v>33</v>
      </c>
      <c r="BA6" s="3">
        <v>1.5</v>
      </c>
      <c r="BB6" s="3">
        <v>2.8</v>
      </c>
      <c r="BC6" s="3">
        <v>1.9</v>
      </c>
      <c r="BD6" s="3">
        <f t="shared" si="0"/>
        <v>4.578320096319441</v>
      </c>
      <c r="BE6" s="3">
        <f t="shared" si="1"/>
        <v>6.871679903680557</v>
      </c>
      <c r="BF6" s="3">
        <f t="shared" si="2"/>
        <v>-3.554349559902708</v>
      </c>
      <c r="BG6" s="3">
        <f t="shared" si="21"/>
        <v>-28.302399999999995</v>
      </c>
      <c r="BI6" s="3">
        <v>-9.8</v>
      </c>
      <c r="BJ6" s="3" t="e">
        <f t="shared" si="22"/>
        <v>#NUM!</v>
      </c>
      <c r="BK6" s="3" t="e">
        <f t="shared" si="23"/>
        <v>#NUM!</v>
      </c>
      <c r="BL6" s="3">
        <v>-9.8</v>
      </c>
      <c r="BM6" s="3" t="e">
        <f t="shared" si="24"/>
        <v>#NUM!</v>
      </c>
      <c r="BN6" s="3" t="e">
        <f t="shared" si="25"/>
        <v>#NUM!</v>
      </c>
    </row>
    <row r="7" spans="1:66" ht="12.75">
      <c r="A7" s="20">
        <v>35.73887499996749</v>
      </c>
      <c r="B7" s="20">
        <v>32.20262633455398</v>
      </c>
      <c r="C7" s="20">
        <v>18.608228826426398</v>
      </c>
      <c r="D7" s="1">
        <f t="shared" si="3"/>
        <v>63.50999999999999</v>
      </c>
      <c r="E7" s="1">
        <f t="shared" si="4"/>
        <v>18.179999999999975</v>
      </c>
      <c r="F7" s="1">
        <f t="shared" si="5"/>
        <v>26.100000000000012</v>
      </c>
      <c r="G7" s="1">
        <f t="shared" si="6"/>
        <v>31.807584001303834</v>
      </c>
      <c r="H7" s="2">
        <f t="shared" si="7"/>
        <v>55.140793146112856</v>
      </c>
      <c r="I7" s="1">
        <v>95.04</v>
      </c>
      <c r="J7" s="1">
        <v>100</v>
      </c>
      <c r="K7" s="1">
        <v>108.89</v>
      </c>
      <c r="L7" s="9">
        <v>33.88943775030737</v>
      </c>
      <c r="M7" s="9">
        <v>31.287994003123853</v>
      </c>
      <c r="N7" s="9">
        <v>17.15857562177565</v>
      </c>
      <c r="O7" s="9">
        <f t="shared" si="8"/>
        <v>62.75</v>
      </c>
      <c r="P7" s="9">
        <f t="shared" si="9"/>
        <v>15.120000000000022</v>
      </c>
      <c r="Q7" s="9">
        <f t="shared" si="10"/>
        <v>27.750000000000007</v>
      </c>
      <c r="R7" s="9">
        <f t="shared" si="11"/>
        <v>31.601849629412534</v>
      </c>
      <c r="S7" s="11">
        <f t="shared" si="12"/>
        <v>61.41558584152767</v>
      </c>
      <c r="T7" s="1">
        <f t="shared" si="13"/>
        <v>0.7599999999999909</v>
      </c>
      <c r="U7" s="1">
        <f t="shared" si="14"/>
        <v>3.0599999999999525</v>
      </c>
      <c r="V7" s="1">
        <f t="shared" si="15"/>
        <v>-1.649999999999995</v>
      </c>
      <c r="W7" s="1">
        <f t="shared" si="16"/>
        <v>0.20573437189129962</v>
      </c>
      <c r="X7" s="1">
        <f t="shared" si="17"/>
        <v>-6.274792695414817</v>
      </c>
      <c r="Y7" s="1">
        <f t="shared" si="18"/>
        <v>-3.470414005305733</v>
      </c>
      <c r="Z7" s="1">
        <f t="shared" si="19"/>
        <v>3.5586092789177743</v>
      </c>
      <c r="AA7" s="1">
        <f t="shared" si="20"/>
        <v>2.475458829965019</v>
      </c>
      <c r="AB7" s="21" t="s">
        <v>32</v>
      </c>
      <c r="AC7" s="16"/>
      <c r="AD7" s="1">
        <v>3.86999999999993</v>
      </c>
      <c r="AE7" s="1">
        <v>2.8200000000000216</v>
      </c>
      <c r="AF7" s="1" t="s">
        <v>32</v>
      </c>
      <c r="AG7" s="16"/>
      <c r="AH7" s="1">
        <v>3.5199999999999676</v>
      </c>
      <c r="AI7" s="1">
        <v>5.07</v>
      </c>
      <c r="AJ7" s="1" t="s">
        <v>33</v>
      </c>
      <c r="AK7" s="16"/>
      <c r="AL7" s="1">
        <v>-0.06999999999997897</v>
      </c>
      <c r="AM7" s="1">
        <v>4.386273411390803</v>
      </c>
      <c r="AN7" s="1" t="s">
        <v>32</v>
      </c>
      <c r="AP7" s="1">
        <v>0.4900000000000091</v>
      </c>
      <c r="AQ7" s="1">
        <v>6.142050540018822</v>
      </c>
      <c r="AR7" s="1" t="s">
        <v>33</v>
      </c>
      <c r="AT7" s="3">
        <v>-1.9209126894592823</v>
      </c>
      <c r="AU7" s="3" t="s">
        <v>32</v>
      </c>
      <c r="AW7" s="3">
        <v>-0.6086995678118191</v>
      </c>
      <c r="AX7" s="3" t="s">
        <v>33</v>
      </c>
      <c r="BA7" s="3">
        <v>1.5</v>
      </c>
      <c r="BB7" s="3">
        <v>2.8</v>
      </c>
      <c r="BC7" s="3">
        <v>1.9</v>
      </c>
      <c r="BD7" s="3">
        <f t="shared" si="0"/>
        <v>4.578320096319441</v>
      </c>
      <c r="BE7" s="3">
        <f t="shared" si="1"/>
        <v>6.871679903680557</v>
      </c>
      <c r="BF7" s="3">
        <f t="shared" si="2"/>
        <v>-3.554349559902708</v>
      </c>
      <c r="BG7" s="3">
        <f t="shared" si="21"/>
        <v>-28.302399999999995</v>
      </c>
      <c r="BI7" s="3">
        <v>-9.75</v>
      </c>
      <c r="BJ7" s="3" t="e">
        <f t="shared" si="22"/>
        <v>#NUM!</v>
      </c>
      <c r="BK7" s="3" t="e">
        <f t="shared" si="23"/>
        <v>#NUM!</v>
      </c>
      <c r="BL7" s="3">
        <v>-9.75</v>
      </c>
      <c r="BM7" s="3" t="e">
        <f t="shared" si="24"/>
        <v>#NUM!</v>
      </c>
      <c r="BN7" s="3" t="e">
        <f t="shared" si="25"/>
        <v>#NUM!</v>
      </c>
    </row>
    <row r="8" spans="1:66" ht="12.75">
      <c r="A8" s="20">
        <v>31.619363571156757</v>
      </c>
      <c r="B8" s="20">
        <v>29.442286405564488</v>
      </c>
      <c r="C8" s="20">
        <v>15.170665841094694</v>
      </c>
      <c r="D8" s="1">
        <f t="shared" si="3"/>
        <v>61.17</v>
      </c>
      <c r="E8" s="1">
        <f t="shared" si="4"/>
        <v>13.830000000000009</v>
      </c>
      <c r="F8" s="1">
        <f t="shared" si="5"/>
        <v>29.370000000000008</v>
      </c>
      <c r="G8" s="1">
        <f t="shared" si="6"/>
        <v>32.463299277799855</v>
      </c>
      <c r="H8" s="2">
        <f t="shared" si="7"/>
        <v>64.7847856117287</v>
      </c>
      <c r="I8" s="1">
        <v>95.04</v>
      </c>
      <c r="J8" s="1">
        <v>100</v>
      </c>
      <c r="K8" s="1">
        <v>108.89</v>
      </c>
      <c r="L8" s="9">
        <v>33.88943775030737</v>
      </c>
      <c r="M8" s="9">
        <v>31.287994003123853</v>
      </c>
      <c r="N8" s="9">
        <v>17.15857562177565</v>
      </c>
      <c r="O8" s="9">
        <f t="shared" si="8"/>
        <v>62.75</v>
      </c>
      <c r="P8" s="9">
        <f t="shared" si="9"/>
        <v>15.120000000000022</v>
      </c>
      <c r="Q8" s="9">
        <f t="shared" si="10"/>
        <v>27.750000000000007</v>
      </c>
      <c r="R8" s="9">
        <f t="shared" si="11"/>
        <v>31.601849629412534</v>
      </c>
      <c r="S8" s="11">
        <f t="shared" si="12"/>
        <v>61.41558584152767</v>
      </c>
      <c r="T8" s="1">
        <f t="shared" si="13"/>
        <v>-1.5799999999999983</v>
      </c>
      <c r="U8" s="1">
        <f t="shared" si="14"/>
        <v>-1.2900000000000134</v>
      </c>
      <c r="V8" s="1">
        <f t="shared" si="15"/>
        <v>1.620000000000001</v>
      </c>
      <c r="W8" s="1">
        <f t="shared" si="16"/>
        <v>0.8614496483873211</v>
      </c>
      <c r="X8" s="1">
        <f t="shared" si="17"/>
        <v>3.3691997702010212</v>
      </c>
      <c r="Y8" s="1">
        <f t="shared" si="18"/>
        <v>1.883189980669329</v>
      </c>
      <c r="Z8" s="1">
        <f t="shared" si="19"/>
        <v>2.604784060147795</v>
      </c>
      <c r="AA8" s="1">
        <f t="shared" si="20"/>
        <v>2.062792009942416</v>
      </c>
      <c r="AB8" s="21" t="s">
        <v>33</v>
      </c>
      <c r="AC8" s="16"/>
      <c r="AD8" s="1">
        <v>2.629999999999967</v>
      </c>
      <c r="AE8" s="1">
        <v>3.23</v>
      </c>
      <c r="AF8" s="1" t="s">
        <v>32</v>
      </c>
      <c r="AG8" s="16"/>
      <c r="AH8" s="1">
        <v>0.08999999999997854</v>
      </c>
      <c r="AI8" s="1">
        <v>2.5499999999999865</v>
      </c>
      <c r="AJ8" s="1" t="s">
        <v>33</v>
      </c>
      <c r="AK8" s="16"/>
      <c r="AL8" s="1">
        <v>0.8100000000000023</v>
      </c>
      <c r="AM8" s="1">
        <v>4.102812531151315</v>
      </c>
      <c r="AN8" s="1" t="s">
        <v>32</v>
      </c>
      <c r="AP8" s="1">
        <v>3.31</v>
      </c>
      <c r="AQ8" s="1">
        <v>2.301455519200921</v>
      </c>
      <c r="AR8" s="1" t="s">
        <v>33</v>
      </c>
      <c r="AT8" s="3">
        <v>-0.718838879184728</v>
      </c>
      <c r="AU8" s="3" t="s">
        <v>32</v>
      </c>
      <c r="AW8" s="3">
        <v>1.1017724325556308</v>
      </c>
      <c r="AX8" s="3" t="s">
        <v>33</v>
      </c>
      <c r="BA8" s="3">
        <v>1.5</v>
      </c>
      <c r="BB8" s="3">
        <v>2.8</v>
      </c>
      <c r="BC8" s="3">
        <v>1.9</v>
      </c>
      <c r="BD8" s="3">
        <f t="shared" si="0"/>
        <v>4.578320096319441</v>
      </c>
      <c r="BE8" s="3">
        <f t="shared" si="1"/>
        <v>6.871679903680557</v>
      </c>
      <c r="BF8" s="3">
        <f t="shared" si="2"/>
        <v>-3.554349559902708</v>
      </c>
      <c r="BG8" s="3">
        <f t="shared" si="21"/>
        <v>-28.302399999999995</v>
      </c>
      <c r="BI8" s="3">
        <v>-9.7</v>
      </c>
      <c r="BJ8" s="3" t="e">
        <f t="shared" si="22"/>
        <v>#NUM!</v>
      </c>
      <c r="BK8" s="3" t="e">
        <f t="shared" si="23"/>
        <v>#NUM!</v>
      </c>
      <c r="BL8" s="3">
        <v>-9.7</v>
      </c>
      <c r="BM8" s="3" t="e">
        <f t="shared" si="24"/>
        <v>#NUM!</v>
      </c>
      <c r="BN8" s="3" t="e">
        <f t="shared" si="25"/>
        <v>#NUM!</v>
      </c>
    </row>
    <row r="9" spans="1:66" ht="12.75">
      <c r="A9" s="20">
        <v>29.788702590137795</v>
      </c>
      <c r="B9" s="20">
        <v>28.60339681227962</v>
      </c>
      <c r="C9" s="20">
        <v>14.980143558480568</v>
      </c>
      <c r="D9" s="1">
        <f t="shared" si="3"/>
        <v>60.43000000000001</v>
      </c>
      <c r="E9" s="1">
        <f t="shared" si="4"/>
        <v>10.199999999999987</v>
      </c>
      <c r="F9" s="1">
        <f t="shared" si="5"/>
        <v>28.529999999999987</v>
      </c>
      <c r="G9" s="1">
        <f t="shared" si="6"/>
        <v>30.29852966729572</v>
      </c>
      <c r="H9" s="2">
        <f t="shared" si="7"/>
        <v>70.32709515821318</v>
      </c>
      <c r="I9" s="1">
        <v>95.04</v>
      </c>
      <c r="J9" s="1">
        <v>100</v>
      </c>
      <c r="K9" s="1">
        <v>108.89</v>
      </c>
      <c r="L9" s="9">
        <v>33.88943775030737</v>
      </c>
      <c r="M9" s="9">
        <v>31.287994003123853</v>
      </c>
      <c r="N9" s="9">
        <v>17.15857562177565</v>
      </c>
      <c r="O9" s="9">
        <f t="shared" si="8"/>
        <v>62.75</v>
      </c>
      <c r="P9" s="9">
        <f t="shared" si="9"/>
        <v>15.120000000000022</v>
      </c>
      <c r="Q9" s="9">
        <f t="shared" si="10"/>
        <v>27.750000000000007</v>
      </c>
      <c r="R9" s="9">
        <f t="shared" si="11"/>
        <v>31.601849629412534</v>
      </c>
      <c r="S9" s="11">
        <f t="shared" si="12"/>
        <v>61.41558584152767</v>
      </c>
      <c r="T9" s="1">
        <f t="shared" si="13"/>
        <v>-2.319999999999993</v>
      </c>
      <c r="U9" s="1">
        <f t="shared" si="14"/>
        <v>-4.9200000000000355</v>
      </c>
      <c r="V9" s="1">
        <f t="shared" si="15"/>
        <v>0.7799999999999798</v>
      </c>
      <c r="W9" s="1">
        <f t="shared" si="16"/>
        <v>-1.303319962116813</v>
      </c>
      <c r="X9" s="1">
        <f t="shared" si="17"/>
        <v>8.91150931668551</v>
      </c>
      <c r="Y9" s="1">
        <f t="shared" si="18"/>
        <v>4.807926484083135</v>
      </c>
      <c r="Z9" s="1">
        <f t="shared" si="19"/>
        <v>5.495197903624608</v>
      </c>
      <c r="AA9" s="1">
        <f t="shared" si="20"/>
        <v>4.038692399882036</v>
      </c>
      <c r="AB9" s="21" t="s">
        <v>33</v>
      </c>
      <c r="AC9" s="16"/>
      <c r="AD9" s="1">
        <v>1.5799999999999699</v>
      </c>
      <c r="AE9" s="1">
        <v>5.019999999999982</v>
      </c>
      <c r="AF9" s="1" t="s">
        <v>32</v>
      </c>
      <c r="AG9" s="16"/>
      <c r="AH9" s="1">
        <v>-1.5600000000000058</v>
      </c>
      <c r="AI9" s="1">
        <v>-6.570000000000007</v>
      </c>
      <c r="AJ9" s="1" t="s">
        <v>33</v>
      </c>
      <c r="AK9" s="16"/>
      <c r="AL9" s="1">
        <v>1.62</v>
      </c>
      <c r="AM9" s="1">
        <v>5.178075601615312</v>
      </c>
      <c r="AN9" s="1" t="s">
        <v>32</v>
      </c>
      <c r="AP9" s="1">
        <v>-2.289999999999992</v>
      </c>
      <c r="AQ9" s="1">
        <v>-6.452972914934797</v>
      </c>
      <c r="AR9" s="1" t="s">
        <v>33</v>
      </c>
      <c r="AT9" s="3">
        <v>0.940389846795413</v>
      </c>
      <c r="AU9" s="3" t="s">
        <v>32</v>
      </c>
      <c r="AW9" s="3">
        <v>-1.9893819540545816</v>
      </c>
      <c r="AX9" s="3" t="s">
        <v>33</v>
      </c>
      <c r="BA9" s="3">
        <v>1.5</v>
      </c>
      <c r="BB9" s="3">
        <v>2.8</v>
      </c>
      <c r="BC9" s="3">
        <v>1.9</v>
      </c>
      <c r="BD9" s="3">
        <f t="shared" si="0"/>
        <v>4.578320096319441</v>
      </c>
      <c r="BE9" s="3">
        <f t="shared" si="1"/>
        <v>6.871679903680557</v>
      </c>
      <c r="BF9" s="3">
        <f t="shared" si="2"/>
        <v>-3.554349559902708</v>
      </c>
      <c r="BG9" s="3">
        <f t="shared" si="21"/>
        <v>-28.302399999999995</v>
      </c>
      <c r="BI9" s="3">
        <v>-9.65</v>
      </c>
      <c r="BJ9" s="3" t="e">
        <f t="shared" si="22"/>
        <v>#NUM!</v>
      </c>
      <c r="BK9" s="3" t="e">
        <f t="shared" si="23"/>
        <v>#NUM!</v>
      </c>
      <c r="BL9" s="3">
        <v>-9.65</v>
      </c>
      <c r="BM9" s="3" t="e">
        <f t="shared" si="24"/>
        <v>#NUM!</v>
      </c>
      <c r="BN9" s="3" t="e">
        <f t="shared" si="25"/>
        <v>#NUM!</v>
      </c>
    </row>
    <row r="10" spans="1:66" ht="12.75">
      <c r="A10" s="20">
        <v>35.5301961447667</v>
      </c>
      <c r="B10" s="20">
        <v>31.875678137685025</v>
      </c>
      <c r="C10" s="20">
        <v>15.222946734759995</v>
      </c>
      <c r="D10" s="1">
        <f t="shared" si="3"/>
        <v>63.24000000000001</v>
      </c>
      <c r="E10" s="1">
        <f t="shared" si="4"/>
        <v>18.63999999999999</v>
      </c>
      <c r="F10" s="1">
        <f t="shared" si="5"/>
        <v>32.82000000000001</v>
      </c>
      <c r="G10" s="1">
        <f t="shared" si="6"/>
        <v>37.743900169431356</v>
      </c>
      <c r="H10" s="2">
        <f t="shared" si="7"/>
        <v>60.405748075420775</v>
      </c>
      <c r="I10" s="1">
        <v>95.04</v>
      </c>
      <c r="J10" s="1">
        <v>100</v>
      </c>
      <c r="K10" s="1">
        <v>108.89</v>
      </c>
      <c r="L10" s="9">
        <v>33.88943775030737</v>
      </c>
      <c r="M10" s="9">
        <v>31.287994003123853</v>
      </c>
      <c r="N10" s="9">
        <v>17.15857562177565</v>
      </c>
      <c r="O10" s="9">
        <f t="shared" si="8"/>
        <v>62.75</v>
      </c>
      <c r="P10" s="9">
        <f t="shared" si="9"/>
        <v>15.120000000000022</v>
      </c>
      <c r="Q10" s="9">
        <f t="shared" si="10"/>
        <v>27.750000000000007</v>
      </c>
      <c r="R10" s="9">
        <f t="shared" si="11"/>
        <v>31.601849629412534</v>
      </c>
      <c r="S10" s="11">
        <f t="shared" si="12"/>
        <v>61.41558584152767</v>
      </c>
      <c r="T10" s="1">
        <f t="shared" si="13"/>
        <v>0.4900000000000091</v>
      </c>
      <c r="U10" s="1">
        <f t="shared" si="14"/>
        <v>3.5199999999999676</v>
      </c>
      <c r="V10" s="1">
        <f t="shared" si="15"/>
        <v>5.07</v>
      </c>
      <c r="W10" s="1">
        <f t="shared" si="16"/>
        <v>6.142050540018822</v>
      </c>
      <c r="X10" s="1">
        <f t="shared" si="17"/>
        <v>-1.009837766106898</v>
      </c>
      <c r="Y10" s="1">
        <f t="shared" si="18"/>
        <v>-0.6086995678118191</v>
      </c>
      <c r="Z10" s="1">
        <f t="shared" si="19"/>
        <v>6.191558769809085</v>
      </c>
      <c r="AA10" s="1">
        <f t="shared" si="20"/>
        <v>2.615565976338631</v>
      </c>
      <c r="AB10" s="21" t="s">
        <v>33</v>
      </c>
      <c r="AC10" s="16"/>
      <c r="AD10" s="1">
        <v>0.08999999999997854</v>
      </c>
      <c r="AE10" s="1">
        <v>3.479999999999972</v>
      </c>
      <c r="AF10" s="1" t="s">
        <v>32</v>
      </c>
      <c r="AG10" s="16"/>
      <c r="AH10" s="1">
        <v>-4.9800000000000395</v>
      </c>
      <c r="AI10" s="1">
        <v>-7.66</v>
      </c>
      <c r="AJ10" s="1" t="s">
        <v>33</v>
      </c>
      <c r="AK10" s="16"/>
      <c r="AL10" s="1">
        <v>0.9099999999999966</v>
      </c>
      <c r="AM10" s="1">
        <v>3.1351191502607847</v>
      </c>
      <c r="AN10" s="1" t="s">
        <v>32</v>
      </c>
      <c r="AP10" s="1">
        <v>-2.61</v>
      </c>
      <c r="AQ10" s="1">
        <v>-9.097901086990031</v>
      </c>
      <c r="AR10" s="1" t="s">
        <v>33</v>
      </c>
      <c r="AT10" s="3">
        <v>1.513118605287722</v>
      </c>
      <c r="AU10" s="3" t="s">
        <v>32</v>
      </c>
      <c r="AW10" s="3">
        <v>0.8391637571690225</v>
      </c>
      <c r="AX10" s="3" t="s">
        <v>33</v>
      </c>
      <c r="BA10" s="3">
        <v>1.5</v>
      </c>
      <c r="BB10" s="3">
        <v>2.8</v>
      </c>
      <c r="BC10" s="3">
        <v>1.9</v>
      </c>
      <c r="BD10" s="3">
        <f t="shared" si="0"/>
        <v>4.578320096319441</v>
      </c>
      <c r="BE10" s="3">
        <f t="shared" si="1"/>
        <v>6.871679903680557</v>
      </c>
      <c r="BF10" s="3">
        <f t="shared" si="2"/>
        <v>-3.554349559902708</v>
      </c>
      <c r="BG10" s="3">
        <f t="shared" si="21"/>
        <v>-28.302399999999995</v>
      </c>
      <c r="BI10" s="3">
        <v>-9.599999999999994</v>
      </c>
      <c r="BJ10" s="3" t="e">
        <f t="shared" si="22"/>
        <v>#NUM!</v>
      </c>
      <c r="BK10" s="3" t="e">
        <f t="shared" si="23"/>
        <v>#NUM!</v>
      </c>
      <c r="BL10" s="3">
        <v>-9.599999999999994</v>
      </c>
      <c r="BM10" s="3" t="e">
        <f t="shared" si="24"/>
        <v>#NUM!</v>
      </c>
      <c r="BN10" s="3" t="e">
        <f t="shared" si="25"/>
        <v>#NUM!</v>
      </c>
    </row>
    <row r="11" spans="1:66" ht="12.75">
      <c r="A11" s="20">
        <v>35.49653228876401</v>
      </c>
      <c r="B11" s="20">
        <v>32.96184103213795</v>
      </c>
      <c r="C11" s="20">
        <v>18.432220698183585</v>
      </c>
      <c r="D11" s="1">
        <f t="shared" si="3"/>
        <v>64.13</v>
      </c>
      <c r="E11" s="1">
        <f t="shared" si="4"/>
        <v>14.68999999999998</v>
      </c>
      <c r="F11" s="1">
        <f t="shared" si="5"/>
        <v>27.51999999999999</v>
      </c>
      <c r="G11" s="1">
        <f t="shared" si="6"/>
        <v>31.19529611976778</v>
      </c>
      <c r="H11" s="2">
        <f t="shared" si="7"/>
        <v>61.90698546262024</v>
      </c>
      <c r="I11" s="1">
        <v>95.04</v>
      </c>
      <c r="J11" s="1">
        <v>100</v>
      </c>
      <c r="K11" s="1">
        <v>108.89</v>
      </c>
      <c r="L11" s="9">
        <v>33.88943775030737</v>
      </c>
      <c r="M11" s="9">
        <v>31.287994003123853</v>
      </c>
      <c r="N11" s="9">
        <v>17.15857562177565</v>
      </c>
      <c r="O11" s="9">
        <f t="shared" si="8"/>
        <v>62.75</v>
      </c>
      <c r="P11" s="9">
        <f t="shared" si="9"/>
        <v>15.120000000000022</v>
      </c>
      <c r="Q11" s="9">
        <f t="shared" si="10"/>
        <v>27.750000000000007</v>
      </c>
      <c r="R11" s="9">
        <f t="shared" si="11"/>
        <v>31.601849629412534</v>
      </c>
      <c r="S11" s="11">
        <f t="shared" si="12"/>
        <v>61.41558584152767</v>
      </c>
      <c r="T11" s="1">
        <f t="shared" si="13"/>
        <v>1.3799999999999955</v>
      </c>
      <c r="U11" s="1">
        <f t="shared" si="14"/>
        <v>-0.43000000000004235</v>
      </c>
      <c r="V11" s="1">
        <f t="shared" si="15"/>
        <v>-0.2300000000000182</v>
      </c>
      <c r="W11" s="1">
        <f t="shared" si="16"/>
        <v>-0.40655350964475545</v>
      </c>
      <c r="X11" s="1">
        <f t="shared" si="17"/>
        <v>0.49139962109256885</v>
      </c>
      <c r="Y11" s="1">
        <f t="shared" si="18"/>
        <v>0.2692846891220775</v>
      </c>
      <c r="Z11" s="1">
        <f t="shared" si="19"/>
        <v>1.463625635195022</v>
      </c>
      <c r="AA11" s="1">
        <f t="shared" si="20"/>
        <v>1.4021229825365005</v>
      </c>
      <c r="AB11" s="21" t="s">
        <v>32</v>
      </c>
      <c r="AC11" s="16"/>
      <c r="AD11" s="1">
        <v>-2.87000000000004</v>
      </c>
      <c r="AE11" s="1">
        <v>0.04999999999997229</v>
      </c>
      <c r="AF11" s="1" t="s">
        <v>32</v>
      </c>
      <c r="AG11" s="16"/>
      <c r="AH11" s="1">
        <v>4.369999999999987</v>
      </c>
      <c r="AI11" s="1">
        <v>1.29999999999999</v>
      </c>
      <c r="AJ11" s="1" t="s">
        <v>33</v>
      </c>
      <c r="AK11" s="16"/>
      <c r="AL11" s="1">
        <v>-1.36</v>
      </c>
      <c r="AM11" s="1">
        <v>-1.2225392356593794</v>
      </c>
      <c r="AN11" s="1" t="s">
        <v>32</v>
      </c>
      <c r="AP11" s="1">
        <v>-2.05</v>
      </c>
      <c r="AQ11" s="1">
        <v>3.380468761454587</v>
      </c>
      <c r="AR11" s="1" t="s">
        <v>33</v>
      </c>
      <c r="AT11" s="3">
        <v>2.5970748578494063</v>
      </c>
      <c r="AU11" s="3" t="s">
        <v>32</v>
      </c>
      <c r="AW11" s="3">
        <v>-3.059302363747248</v>
      </c>
      <c r="AX11" s="3" t="s">
        <v>33</v>
      </c>
      <c r="BA11" s="3">
        <v>1.5</v>
      </c>
      <c r="BB11" s="3">
        <v>2.8</v>
      </c>
      <c r="BC11" s="3">
        <v>1.9</v>
      </c>
      <c r="BD11" s="3">
        <f t="shared" si="0"/>
        <v>4.578320096319441</v>
      </c>
      <c r="BE11" s="3">
        <f t="shared" si="1"/>
        <v>6.871679903680557</v>
      </c>
      <c r="BF11" s="3">
        <f t="shared" si="2"/>
        <v>-3.554349559902708</v>
      </c>
      <c r="BG11" s="3">
        <f t="shared" si="21"/>
        <v>-28.302399999999995</v>
      </c>
      <c r="BI11" s="3">
        <v>-9.549999999999994</v>
      </c>
      <c r="BJ11" s="3" t="e">
        <f t="shared" si="22"/>
        <v>#NUM!</v>
      </c>
      <c r="BK11" s="3" t="e">
        <f t="shared" si="23"/>
        <v>#NUM!</v>
      </c>
      <c r="BL11" s="3">
        <v>-9.549999999999994</v>
      </c>
      <c r="BM11" s="3" t="e">
        <f t="shared" si="24"/>
        <v>#NUM!</v>
      </c>
      <c r="BN11" s="3" t="e">
        <f t="shared" si="25"/>
        <v>#NUM!</v>
      </c>
    </row>
    <row r="12" spans="1:66" ht="12.75">
      <c r="A12" s="20">
        <v>38.17526445751422</v>
      </c>
      <c r="B12" s="20">
        <v>35.40141084454058</v>
      </c>
      <c r="C12" s="20">
        <v>18.70726709311085</v>
      </c>
      <c r="D12" s="1">
        <f t="shared" si="3"/>
        <v>66.06</v>
      </c>
      <c r="E12" s="1">
        <f t="shared" si="4"/>
        <v>15.21</v>
      </c>
      <c r="F12" s="1">
        <f t="shared" si="5"/>
        <v>30.299999999999994</v>
      </c>
      <c r="G12" s="1">
        <f t="shared" si="6"/>
        <v>33.903305148613455</v>
      </c>
      <c r="H12" s="2">
        <f t="shared" si="7"/>
        <v>63.34425514399845</v>
      </c>
      <c r="I12" s="1">
        <v>95.04</v>
      </c>
      <c r="J12" s="1">
        <v>100</v>
      </c>
      <c r="K12" s="1">
        <v>108.89</v>
      </c>
      <c r="L12" s="9">
        <v>33.88943775030737</v>
      </c>
      <c r="M12" s="9">
        <v>31.287994003123853</v>
      </c>
      <c r="N12" s="9">
        <v>17.15857562177565</v>
      </c>
      <c r="O12" s="9">
        <f t="shared" si="8"/>
        <v>62.75</v>
      </c>
      <c r="P12" s="9">
        <f t="shared" si="9"/>
        <v>15.120000000000022</v>
      </c>
      <c r="Q12" s="9">
        <f t="shared" si="10"/>
        <v>27.750000000000007</v>
      </c>
      <c r="R12" s="9">
        <f t="shared" si="11"/>
        <v>31.601849629412534</v>
      </c>
      <c r="S12" s="11">
        <f t="shared" si="12"/>
        <v>61.41558584152767</v>
      </c>
      <c r="T12" s="1">
        <f t="shared" si="13"/>
        <v>3.3100000000000023</v>
      </c>
      <c r="U12" s="1">
        <f t="shared" si="14"/>
        <v>0.08999999999997854</v>
      </c>
      <c r="V12" s="1">
        <f t="shared" si="15"/>
        <v>2.5499999999999865</v>
      </c>
      <c r="W12" s="1">
        <f t="shared" si="16"/>
        <v>2.301455519200921</v>
      </c>
      <c r="X12" s="1">
        <f t="shared" si="17"/>
        <v>1.9286693024707802</v>
      </c>
      <c r="Y12" s="1">
        <f t="shared" si="18"/>
        <v>1.1017724325556308</v>
      </c>
      <c r="Z12" s="1">
        <f t="shared" si="19"/>
        <v>4.179318126201922</v>
      </c>
      <c r="AA12" s="1">
        <f t="shared" si="20"/>
        <v>3.523870859162988</v>
      </c>
      <c r="AB12" s="21" t="s">
        <v>33</v>
      </c>
      <c r="AC12" s="16"/>
      <c r="AD12" s="1">
        <v>1.0999999999999908</v>
      </c>
      <c r="AE12" s="1">
        <v>2.03</v>
      </c>
      <c r="AF12" s="1" t="s">
        <v>32</v>
      </c>
      <c r="AG12" s="16"/>
      <c r="AH12" s="1">
        <v>-4.100000000000048</v>
      </c>
      <c r="AI12" s="1">
        <v>-8.750000000000036</v>
      </c>
      <c r="AJ12" s="1" t="s">
        <v>33</v>
      </c>
      <c r="AK12" s="16"/>
      <c r="AL12" s="1">
        <v>0.14000000000000057</v>
      </c>
      <c r="AM12" s="1">
        <v>2.3088684402479913</v>
      </c>
      <c r="AN12" s="1" t="s">
        <v>32</v>
      </c>
      <c r="AP12" s="1">
        <v>-3.38</v>
      </c>
      <c r="AQ12" s="1">
        <v>-9.637323684152566</v>
      </c>
      <c r="AR12" s="1" t="s">
        <v>33</v>
      </c>
      <c r="AT12" s="3">
        <v>0.005150303562445566</v>
      </c>
      <c r="AU12" s="3" t="s">
        <v>32</v>
      </c>
      <c r="AW12" s="3">
        <v>-0.7032013985147226</v>
      </c>
      <c r="AX12" s="3" t="s">
        <v>33</v>
      </c>
      <c r="BA12" s="3">
        <v>1.5</v>
      </c>
      <c r="BB12" s="3">
        <v>2.8</v>
      </c>
      <c r="BC12" s="3">
        <v>1.9</v>
      </c>
      <c r="BD12" s="3">
        <f t="shared" si="0"/>
        <v>4.578320096319441</v>
      </c>
      <c r="BE12" s="3">
        <f t="shared" si="1"/>
        <v>6.871679903680557</v>
      </c>
      <c r="BF12" s="3">
        <f t="shared" si="2"/>
        <v>-3.554349559902708</v>
      </c>
      <c r="BG12" s="3">
        <f t="shared" si="21"/>
        <v>-28.302399999999995</v>
      </c>
      <c r="BI12" s="3">
        <v>-9.499999999999993</v>
      </c>
      <c r="BJ12" s="3" t="e">
        <f t="shared" si="22"/>
        <v>#NUM!</v>
      </c>
      <c r="BK12" s="3" t="e">
        <f t="shared" si="23"/>
        <v>#NUM!</v>
      </c>
      <c r="BL12" s="3">
        <v>-9.499999999999993</v>
      </c>
      <c r="BM12" s="3" t="e">
        <f t="shared" si="24"/>
        <v>#NUM!</v>
      </c>
      <c r="BN12" s="3" t="e">
        <f t="shared" si="25"/>
        <v>#NUM!</v>
      </c>
    </row>
    <row r="13" spans="1:66" ht="12.75">
      <c r="A13" s="20">
        <v>33.54346225867327</v>
      </c>
      <c r="B13" s="20">
        <v>30.29741985827371</v>
      </c>
      <c r="C13" s="20">
        <v>18.745063293757354</v>
      </c>
      <c r="D13" s="1">
        <f t="shared" si="3"/>
        <v>61.91</v>
      </c>
      <c r="E13" s="1">
        <f t="shared" si="4"/>
        <v>17.52999999999999</v>
      </c>
      <c r="F13" s="1">
        <f t="shared" si="5"/>
        <v>23.06999999999999</v>
      </c>
      <c r="G13" s="1">
        <f t="shared" si="6"/>
        <v>28.974571610293037</v>
      </c>
      <c r="H13" s="2">
        <f t="shared" si="7"/>
        <v>52.770204006543054</v>
      </c>
      <c r="I13" s="1">
        <v>95.04</v>
      </c>
      <c r="J13" s="1">
        <v>100</v>
      </c>
      <c r="K13" s="1">
        <v>108.89</v>
      </c>
      <c r="L13" s="9">
        <v>33.88943775030737</v>
      </c>
      <c r="M13" s="9">
        <v>31.287994003123853</v>
      </c>
      <c r="N13" s="9">
        <v>17.15857562177565</v>
      </c>
      <c r="O13" s="9">
        <f t="shared" si="8"/>
        <v>62.75</v>
      </c>
      <c r="P13" s="9">
        <f t="shared" si="9"/>
        <v>15.120000000000022</v>
      </c>
      <c r="Q13" s="9">
        <f t="shared" si="10"/>
        <v>27.750000000000007</v>
      </c>
      <c r="R13" s="9">
        <f t="shared" si="11"/>
        <v>31.601849629412534</v>
      </c>
      <c r="S13" s="11">
        <f t="shared" si="12"/>
        <v>61.41558584152767</v>
      </c>
      <c r="T13" s="1">
        <f t="shared" si="13"/>
        <v>-0.8400000000000034</v>
      </c>
      <c r="U13" s="1">
        <f t="shared" si="14"/>
        <v>2.409999999999968</v>
      </c>
      <c r="V13" s="1">
        <f t="shared" si="15"/>
        <v>-4.6800000000000175</v>
      </c>
      <c r="W13" s="1">
        <f t="shared" si="16"/>
        <v>-2.6272780191194975</v>
      </c>
      <c r="X13" s="1">
        <f t="shared" si="17"/>
        <v>-8.645381834984619</v>
      </c>
      <c r="Y13" s="1">
        <f t="shared" si="18"/>
        <v>-4.561568832129078</v>
      </c>
      <c r="Z13" s="1">
        <f t="shared" si="19"/>
        <v>5.330675379349226</v>
      </c>
      <c r="AA13" s="1">
        <f t="shared" si="20"/>
        <v>3.385105865959141</v>
      </c>
      <c r="AB13" s="21" t="s">
        <v>32</v>
      </c>
      <c r="AC13" s="16"/>
      <c r="AD13" s="1">
        <v>-0.06999999999995943</v>
      </c>
      <c r="AE13" s="1">
        <v>2.88</v>
      </c>
      <c r="AF13" s="1" t="s">
        <v>32</v>
      </c>
      <c r="AG13" s="16"/>
      <c r="AH13" s="1">
        <v>3.9599999999999618</v>
      </c>
      <c r="AI13" s="1">
        <v>-6.500000000000014</v>
      </c>
      <c r="AJ13" s="1" t="s">
        <v>33</v>
      </c>
      <c r="AK13" s="16"/>
      <c r="AL13" s="1">
        <v>1.37</v>
      </c>
      <c r="AM13" s="1">
        <v>2.5258429383542165</v>
      </c>
      <c r="AN13" s="1" t="s">
        <v>32</v>
      </c>
      <c r="AP13" s="1">
        <v>-2.28</v>
      </c>
      <c r="AQ13" s="1">
        <v>-3.042982354956443</v>
      </c>
      <c r="AR13" s="1" t="s">
        <v>33</v>
      </c>
      <c r="AT13" s="3">
        <v>1.385430420759587</v>
      </c>
      <c r="AU13" s="3" t="s">
        <v>32</v>
      </c>
      <c r="AW13" s="3">
        <v>-6.976521940582122</v>
      </c>
      <c r="AX13" s="3" t="s">
        <v>33</v>
      </c>
      <c r="BA13" s="3">
        <v>1.5</v>
      </c>
      <c r="BB13" s="3">
        <v>2.8</v>
      </c>
      <c r="BC13" s="3">
        <v>1.9</v>
      </c>
      <c r="BD13" s="3">
        <f t="shared" si="0"/>
        <v>4.578320096319441</v>
      </c>
      <c r="BE13" s="3">
        <f t="shared" si="1"/>
        <v>6.871679903680557</v>
      </c>
      <c r="BF13" s="3">
        <f t="shared" si="2"/>
        <v>-3.554349559902708</v>
      </c>
      <c r="BG13" s="3">
        <f t="shared" si="21"/>
        <v>-28.302399999999995</v>
      </c>
      <c r="BI13" s="3">
        <v>-9.449999999999992</v>
      </c>
      <c r="BJ13" s="3" t="e">
        <f t="shared" si="22"/>
        <v>#NUM!</v>
      </c>
      <c r="BK13" s="3" t="e">
        <f t="shared" si="23"/>
        <v>#NUM!</v>
      </c>
      <c r="BL13" s="3">
        <v>-9.449999999999992</v>
      </c>
      <c r="BM13" s="3" t="e">
        <f t="shared" si="24"/>
        <v>#NUM!</v>
      </c>
      <c r="BN13" s="3" t="e">
        <f t="shared" si="25"/>
        <v>#NUM!</v>
      </c>
    </row>
    <row r="14" spans="1:66" ht="12.75">
      <c r="A14" s="20">
        <v>34.92295592330876</v>
      </c>
      <c r="B14" s="20">
        <v>31.20463349460824</v>
      </c>
      <c r="C14" s="20">
        <v>15.795098340255675</v>
      </c>
      <c r="D14" s="1">
        <f t="shared" si="3"/>
        <v>62.68000000000002</v>
      </c>
      <c r="E14" s="1">
        <f t="shared" si="4"/>
        <v>18.989999999999952</v>
      </c>
      <c r="F14" s="1">
        <f t="shared" si="5"/>
        <v>30.57000000000003</v>
      </c>
      <c r="G14" s="1">
        <f t="shared" si="6"/>
        <v>35.98812304080334</v>
      </c>
      <c r="H14" s="2">
        <f t="shared" si="7"/>
        <v>58.151563396357915</v>
      </c>
      <c r="I14" s="1">
        <v>95.04</v>
      </c>
      <c r="J14" s="1">
        <v>100</v>
      </c>
      <c r="K14" s="1">
        <v>108.89</v>
      </c>
      <c r="L14" s="9">
        <v>33.88943775030737</v>
      </c>
      <c r="M14" s="9">
        <v>31.287994003123853</v>
      </c>
      <c r="N14" s="9">
        <v>17.15857562177565</v>
      </c>
      <c r="O14" s="9">
        <f t="shared" si="8"/>
        <v>62.75</v>
      </c>
      <c r="P14" s="9">
        <f t="shared" si="9"/>
        <v>15.120000000000022</v>
      </c>
      <c r="Q14" s="9">
        <f t="shared" si="10"/>
        <v>27.750000000000007</v>
      </c>
      <c r="R14" s="9">
        <f t="shared" si="11"/>
        <v>31.601849629412534</v>
      </c>
      <c r="S14" s="11">
        <f t="shared" si="12"/>
        <v>61.41558584152767</v>
      </c>
      <c r="T14" s="1">
        <f t="shared" si="13"/>
        <v>-0.06999999999997897</v>
      </c>
      <c r="U14" s="1">
        <f t="shared" si="14"/>
        <v>3.86999999999993</v>
      </c>
      <c r="V14" s="1">
        <f t="shared" si="15"/>
        <v>2.8200000000000216</v>
      </c>
      <c r="W14" s="1">
        <f t="shared" si="16"/>
        <v>4.386273411390803</v>
      </c>
      <c r="X14" s="1">
        <f t="shared" si="17"/>
        <v>-3.2640224451697577</v>
      </c>
      <c r="Y14" s="1">
        <f t="shared" si="18"/>
        <v>-1.9209126894592823</v>
      </c>
      <c r="Z14" s="1">
        <f t="shared" si="19"/>
        <v>4.788966485579073</v>
      </c>
      <c r="AA14" s="1">
        <f t="shared" si="20"/>
        <v>2.2321965872349443</v>
      </c>
      <c r="AB14" s="21" t="s">
        <v>32</v>
      </c>
      <c r="AC14" s="16"/>
      <c r="AD14" s="1">
        <v>-0.4900000000000464</v>
      </c>
      <c r="AE14" s="1">
        <v>0.37999999999998124</v>
      </c>
      <c r="AF14" s="1" t="s">
        <v>32</v>
      </c>
      <c r="AG14" s="16"/>
      <c r="AH14" s="1">
        <v>4.389999999999951</v>
      </c>
      <c r="AI14" s="1">
        <v>3.8999999999999915</v>
      </c>
      <c r="AJ14" s="1" t="s">
        <v>33</v>
      </c>
      <c r="AK14" s="16"/>
      <c r="AL14" s="1">
        <v>-2.4000000000000057</v>
      </c>
      <c r="AM14" s="1">
        <v>0.10514959788740086</v>
      </c>
      <c r="AN14" s="1" t="s">
        <v>32</v>
      </c>
      <c r="AP14" s="1">
        <v>-0.2599999999999909</v>
      </c>
      <c r="AQ14" s="1">
        <v>5.578287540856202</v>
      </c>
      <c r="AR14" s="1" t="s">
        <v>33</v>
      </c>
      <c r="AT14" s="3">
        <v>0.6111002880576453</v>
      </c>
      <c r="AU14" s="3" t="s">
        <v>32</v>
      </c>
      <c r="AW14" s="3">
        <v>-1.8343413290682888</v>
      </c>
      <c r="AX14" s="3" t="s">
        <v>33</v>
      </c>
      <c r="BA14" s="3">
        <v>1.5</v>
      </c>
      <c r="BB14" s="3">
        <v>2.8</v>
      </c>
      <c r="BC14" s="3">
        <v>1.9</v>
      </c>
      <c r="BD14" s="3">
        <f t="shared" si="0"/>
        <v>4.578320096319441</v>
      </c>
      <c r="BE14" s="3">
        <f t="shared" si="1"/>
        <v>6.871679903680557</v>
      </c>
      <c r="BF14" s="3">
        <f t="shared" si="2"/>
        <v>-3.554349559902708</v>
      </c>
      <c r="BG14" s="3">
        <f t="shared" si="21"/>
        <v>-28.302399999999995</v>
      </c>
      <c r="BI14" s="3">
        <v>-9.399999999999991</v>
      </c>
      <c r="BJ14" s="3" t="e">
        <f t="shared" si="22"/>
        <v>#NUM!</v>
      </c>
      <c r="BK14" s="3" t="e">
        <f t="shared" si="23"/>
        <v>#NUM!</v>
      </c>
      <c r="BL14" s="3">
        <v>-9.399999999999991</v>
      </c>
      <c r="BM14" s="3" t="e">
        <f t="shared" si="24"/>
        <v>#NUM!</v>
      </c>
      <c r="BN14" s="3" t="e">
        <f t="shared" si="25"/>
        <v>#NUM!</v>
      </c>
    </row>
    <row r="15" spans="1:66" ht="12.75">
      <c r="A15" s="20">
        <v>30.716275728310663</v>
      </c>
      <c r="B15" s="20">
        <v>28.63709190977491</v>
      </c>
      <c r="C15" s="20">
        <v>18.438425943156236</v>
      </c>
      <c r="D15" s="1">
        <f t="shared" si="3"/>
        <v>60.46000000000001</v>
      </c>
      <c r="E15" s="1">
        <f t="shared" si="4"/>
        <v>13.560000000000016</v>
      </c>
      <c r="F15" s="1">
        <f t="shared" si="5"/>
        <v>21.18</v>
      </c>
      <c r="G15" s="1">
        <f t="shared" si="6"/>
        <v>25.148876714477737</v>
      </c>
      <c r="H15" s="2">
        <f t="shared" si="7"/>
        <v>57.371546129189824</v>
      </c>
      <c r="I15" s="1">
        <v>95.04</v>
      </c>
      <c r="J15" s="1">
        <v>100</v>
      </c>
      <c r="K15" s="1">
        <v>108.89</v>
      </c>
      <c r="L15" s="9">
        <v>33.88943775030737</v>
      </c>
      <c r="M15" s="9">
        <v>31.287994003123853</v>
      </c>
      <c r="N15" s="9">
        <v>17.15857562177565</v>
      </c>
      <c r="O15" s="9">
        <f t="shared" si="8"/>
        <v>62.75</v>
      </c>
      <c r="P15" s="9">
        <f t="shared" si="9"/>
        <v>15.120000000000022</v>
      </c>
      <c r="Q15" s="9">
        <f t="shared" si="10"/>
        <v>27.750000000000007</v>
      </c>
      <c r="R15" s="9">
        <f t="shared" si="11"/>
        <v>31.601849629412534</v>
      </c>
      <c r="S15" s="11">
        <f t="shared" si="12"/>
        <v>61.41558584152767</v>
      </c>
      <c r="T15" s="1">
        <f t="shared" si="13"/>
        <v>-2.289999999999992</v>
      </c>
      <c r="U15" s="1">
        <f t="shared" si="14"/>
        <v>-1.5600000000000058</v>
      </c>
      <c r="V15" s="1">
        <f t="shared" si="15"/>
        <v>-6.570000000000007</v>
      </c>
      <c r="W15" s="1">
        <f t="shared" si="16"/>
        <v>-6.452972914934797</v>
      </c>
      <c r="X15" s="1">
        <f t="shared" si="17"/>
        <v>-4.044039712337849</v>
      </c>
      <c r="Y15" s="1">
        <f t="shared" si="18"/>
        <v>-1.9893819540545816</v>
      </c>
      <c r="Z15" s="1">
        <f t="shared" si="19"/>
        <v>7.130399708291259</v>
      </c>
      <c r="AA15" s="1">
        <f t="shared" si="20"/>
        <v>3.7634656289987682</v>
      </c>
      <c r="AB15" s="21" t="s">
        <v>33</v>
      </c>
      <c r="AC15" s="16"/>
      <c r="AD15" s="1">
        <v>-3.750000000000032</v>
      </c>
      <c r="AE15" s="1">
        <v>1.0899999999999928</v>
      </c>
      <c r="AF15" s="1" t="s">
        <v>32</v>
      </c>
      <c r="AG15" s="16"/>
      <c r="AH15" s="1">
        <v>5.920000000000037</v>
      </c>
      <c r="AI15" s="1">
        <v>1.88</v>
      </c>
      <c r="AJ15" s="1" t="s">
        <v>33</v>
      </c>
      <c r="AK15" s="16"/>
      <c r="AL15" s="1">
        <v>-0.6800000000000068</v>
      </c>
      <c r="AM15" s="1">
        <v>-0.6014867283108778</v>
      </c>
      <c r="AN15" s="1" t="s">
        <v>32</v>
      </c>
      <c r="AP15" s="1">
        <v>-1.4799999999999898</v>
      </c>
      <c r="AQ15" s="1">
        <v>4.738465449023465</v>
      </c>
      <c r="AR15" s="1" t="s">
        <v>33</v>
      </c>
      <c r="AT15" s="3">
        <v>3.858602559951727</v>
      </c>
      <c r="AU15" s="3" t="s">
        <v>32</v>
      </c>
      <c r="AW15" s="3">
        <v>-4.0159364024360835</v>
      </c>
      <c r="AX15" s="3" t="s">
        <v>33</v>
      </c>
      <c r="BA15" s="3">
        <v>1.5</v>
      </c>
      <c r="BB15" s="3">
        <v>2.8</v>
      </c>
      <c r="BC15" s="3">
        <v>1.9</v>
      </c>
      <c r="BD15" s="3">
        <f t="shared" si="0"/>
        <v>4.578320096319441</v>
      </c>
      <c r="BE15" s="3">
        <f t="shared" si="1"/>
        <v>6.871679903680557</v>
      </c>
      <c r="BF15" s="3">
        <f t="shared" si="2"/>
        <v>-3.554349559902708</v>
      </c>
      <c r="BG15" s="3">
        <f t="shared" si="21"/>
        <v>-28.302399999999995</v>
      </c>
      <c r="BI15" s="3">
        <v>-9.34999999999999</v>
      </c>
      <c r="BJ15" s="3" t="e">
        <f t="shared" si="22"/>
        <v>#NUM!</v>
      </c>
      <c r="BK15" s="3" t="e">
        <f t="shared" si="23"/>
        <v>#NUM!</v>
      </c>
      <c r="BL15" s="3">
        <v>-9.34999999999999</v>
      </c>
      <c r="BM15" s="3" t="e">
        <f t="shared" si="24"/>
        <v>#NUM!</v>
      </c>
      <c r="BN15" s="3" t="e">
        <f t="shared" si="25"/>
        <v>#NUM!</v>
      </c>
    </row>
    <row r="16" spans="1:66" ht="12.75">
      <c r="A16" s="20">
        <v>35.67519326286038</v>
      </c>
      <c r="B16" s="20">
        <v>32.263416577145435</v>
      </c>
      <c r="C16" s="20">
        <v>16.299657867249085</v>
      </c>
      <c r="D16" s="1">
        <f t="shared" si="3"/>
        <v>63.56</v>
      </c>
      <c r="E16" s="1">
        <f t="shared" si="4"/>
        <v>17.74999999999999</v>
      </c>
      <c r="F16" s="1">
        <f t="shared" si="5"/>
        <v>30.980000000000008</v>
      </c>
      <c r="G16" s="1">
        <f t="shared" si="6"/>
        <v>35.70466216056385</v>
      </c>
      <c r="H16" s="2">
        <f t="shared" si="7"/>
        <v>60.18943538840324</v>
      </c>
      <c r="I16" s="1">
        <v>95.04</v>
      </c>
      <c r="J16" s="1">
        <v>100</v>
      </c>
      <c r="K16" s="1">
        <v>108.89</v>
      </c>
      <c r="L16" s="9">
        <v>33.88943775030737</v>
      </c>
      <c r="M16" s="9">
        <v>31.287994003123853</v>
      </c>
      <c r="N16" s="9">
        <v>17.15857562177565</v>
      </c>
      <c r="O16" s="9">
        <f t="shared" si="8"/>
        <v>62.75</v>
      </c>
      <c r="P16" s="9">
        <f t="shared" si="9"/>
        <v>15.120000000000022</v>
      </c>
      <c r="Q16" s="9">
        <f t="shared" si="10"/>
        <v>27.750000000000007</v>
      </c>
      <c r="R16" s="9">
        <f t="shared" si="11"/>
        <v>31.601849629412534</v>
      </c>
      <c r="S16" s="11">
        <f t="shared" si="12"/>
        <v>61.41558584152767</v>
      </c>
      <c r="T16" s="1">
        <f t="shared" si="13"/>
        <v>0.8100000000000023</v>
      </c>
      <c r="U16" s="1">
        <f t="shared" si="14"/>
        <v>2.629999999999967</v>
      </c>
      <c r="V16" s="1">
        <f t="shared" si="15"/>
        <v>3.2300000000000004</v>
      </c>
      <c r="W16" s="1">
        <f t="shared" si="16"/>
        <v>4.102812531151315</v>
      </c>
      <c r="X16" s="1">
        <f t="shared" si="17"/>
        <v>-1.2261504531244327</v>
      </c>
      <c r="Y16" s="1">
        <f t="shared" si="18"/>
        <v>-0.718838879184728</v>
      </c>
      <c r="Z16" s="1">
        <f t="shared" si="19"/>
        <v>4.243335951819021</v>
      </c>
      <c r="AA16" s="1">
        <f t="shared" si="20"/>
        <v>1.9399183144401009</v>
      </c>
      <c r="AB16" s="21" t="s">
        <v>32</v>
      </c>
      <c r="AC16" s="16"/>
      <c r="AG16" s="16"/>
      <c r="AH16" s="1">
        <v>-0.9200000000000319</v>
      </c>
      <c r="AI16" s="1">
        <v>4.629999999999981</v>
      </c>
      <c r="AJ16" s="1" t="s">
        <v>33</v>
      </c>
      <c r="AK16" s="16"/>
      <c r="AP16" s="1">
        <v>2</v>
      </c>
      <c r="AQ16" s="1">
        <v>3.754965838047184</v>
      </c>
      <c r="AR16" s="1" t="s">
        <v>33</v>
      </c>
      <c r="AW16" s="3">
        <v>2.860687252234755</v>
      </c>
      <c r="AX16" s="3" t="s">
        <v>33</v>
      </c>
      <c r="BA16" s="3">
        <v>1.5</v>
      </c>
      <c r="BB16" s="3">
        <v>2.8</v>
      </c>
      <c r="BC16" s="3">
        <v>1.9</v>
      </c>
      <c r="BD16" s="3">
        <f t="shared" si="0"/>
        <v>4.578320096319441</v>
      </c>
      <c r="BE16" s="3">
        <f t="shared" si="1"/>
        <v>6.871679903680557</v>
      </c>
      <c r="BF16" s="3">
        <f t="shared" si="2"/>
        <v>-3.554349559902708</v>
      </c>
      <c r="BG16" s="3">
        <f t="shared" si="21"/>
        <v>-28.302399999999995</v>
      </c>
      <c r="BI16" s="3">
        <v>-9.29999999999999</v>
      </c>
      <c r="BJ16" s="3" t="e">
        <f t="shared" si="22"/>
        <v>#NUM!</v>
      </c>
      <c r="BK16" s="3" t="e">
        <f t="shared" si="23"/>
        <v>#NUM!</v>
      </c>
      <c r="BL16" s="3">
        <v>-9.29999999999999</v>
      </c>
      <c r="BM16" s="3" t="e">
        <f t="shared" si="24"/>
        <v>#NUM!</v>
      </c>
      <c r="BN16" s="3" t="e">
        <f t="shared" si="25"/>
        <v>#NUM!</v>
      </c>
    </row>
    <row r="17" spans="1:66" ht="12.75">
      <c r="A17" s="20">
        <v>36.40454308336056</v>
      </c>
      <c r="B17" s="20">
        <v>33.25890428657643</v>
      </c>
      <c r="C17" s="20">
        <v>16.119155118215335</v>
      </c>
      <c r="D17" s="1">
        <f t="shared" si="3"/>
        <v>64.37</v>
      </c>
      <c r="E17" s="1">
        <f t="shared" si="4"/>
        <v>16.699999999999992</v>
      </c>
      <c r="F17" s="1">
        <f t="shared" si="5"/>
        <v>32.76999999999999</v>
      </c>
      <c r="G17" s="1">
        <f t="shared" si="6"/>
        <v>36.779925231027846</v>
      </c>
      <c r="H17" s="2">
        <f t="shared" si="7"/>
        <v>62.9960427549093</v>
      </c>
      <c r="I17" s="1">
        <v>95.04</v>
      </c>
      <c r="J17" s="1">
        <v>100</v>
      </c>
      <c r="K17" s="1">
        <v>108.89</v>
      </c>
      <c r="L17" s="9">
        <v>33.88943775030737</v>
      </c>
      <c r="M17" s="9">
        <v>31.287994003123853</v>
      </c>
      <c r="N17" s="9">
        <v>17.15857562177565</v>
      </c>
      <c r="O17" s="9">
        <f t="shared" si="8"/>
        <v>62.75</v>
      </c>
      <c r="P17" s="9">
        <f t="shared" si="9"/>
        <v>15.120000000000022</v>
      </c>
      <c r="Q17" s="9">
        <f t="shared" si="10"/>
        <v>27.750000000000007</v>
      </c>
      <c r="R17" s="9">
        <f t="shared" si="11"/>
        <v>31.601849629412534</v>
      </c>
      <c r="S17" s="11">
        <f t="shared" si="12"/>
        <v>61.41558584152767</v>
      </c>
      <c r="T17" s="1">
        <f t="shared" si="13"/>
        <v>1.6200000000000045</v>
      </c>
      <c r="U17" s="1">
        <f t="shared" si="14"/>
        <v>1.5799999999999699</v>
      </c>
      <c r="V17" s="1">
        <f t="shared" si="15"/>
        <v>5.019999999999982</v>
      </c>
      <c r="W17" s="1">
        <f t="shared" si="16"/>
        <v>5.178075601615312</v>
      </c>
      <c r="X17" s="1">
        <f t="shared" si="17"/>
        <v>1.5804569133816244</v>
      </c>
      <c r="Y17" s="1">
        <f t="shared" si="18"/>
        <v>0.940389846795413</v>
      </c>
      <c r="Z17" s="1">
        <f t="shared" si="19"/>
        <v>5.506468923003174</v>
      </c>
      <c r="AA17" s="1">
        <f t="shared" si="20"/>
        <v>2.7571463848403868</v>
      </c>
      <c r="AB17" s="21" t="s">
        <v>32</v>
      </c>
      <c r="AC17" s="16"/>
      <c r="AG17" s="16"/>
      <c r="AH17" s="1">
        <v>5.579999999999973</v>
      </c>
      <c r="AI17" s="1">
        <v>-4.6900000000000155</v>
      </c>
      <c r="AJ17" s="1" t="s">
        <v>33</v>
      </c>
      <c r="AK17" s="16"/>
      <c r="AP17" s="1">
        <v>-1.490000000000009</v>
      </c>
      <c r="AQ17" s="1">
        <v>-0.6138906775873991</v>
      </c>
      <c r="AR17" s="1" t="s">
        <v>33</v>
      </c>
      <c r="AW17" s="3">
        <v>-7.2633076649672</v>
      </c>
      <c r="AX17" s="3" t="s">
        <v>33</v>
      </c>
      <c r="BA17" s="3">
        <v>1.5</v>
      </c>
      <c r="BB17" s="3">
        <v>2.8</v>
      </c>
      <c r="BC17" s="3">
        <v>1.9</v>
      </c>
      <c r="BD17" s="3">
        <f t="shared" si="0"/>
        <v>4.578320096319441</v>
      </c>
      <c r="BE17" s="3">
        <f t="shared" si="1"/>
        <v>6.871679903680557</v>
      </c>
      <c r="BF17" s="3">
        <f t="shared" si="2"/>
        <v>-3.554349559902708</v>
      </c>
      <c r="BG17" s="3">
        <f t="shared" si="21"/>
        <v>-28.302399999999995</v>
      </c>
      <c r="BI17" s="3">
        <v>-9.24999999999999</v>
      </c>
      <c r="BJ17" s="3" t="e">
        <f t="shared" si="22"/>
        <v>#NUM!</v>
      </c>
      <c r="BK17" s="3" t="e">
        <f t="shared" si="23"/>
        <v>#NUM!</v>
      </c>
      <c r="BL17" s="3">
        <v>-9.24999999999999</v>
      </c>
      <c r="BM17" s="3" t="e">
        <f t="shared" si="24"/>
        <v>#NUM!</v>
      </c>
      <c r="BN17" s="3" t="e">
        <f t="shared" si="25"/>
        <v>#NUM!</v>
      </c>
    </row>
    <row r="18" spans="1:66" ht="12.75">
      <c r="A18" s="20">
        <v>35.05304786855423</v>
      </c>
      <c r="B18" s="20">
        <v>32.38522647863791</v>
      </c>
      <c r="C18" s="20">
        <v>16.263957438781418</v>
      </c>
      <c r="D18" s="1">
        <f t="shared" si="3"/>
        <v>63.66</v>
      </c>
      <c r="E18" s="1">
        <f t="shared" si="4"/>
        <v>15.21</v>
      </c>
      <c r="F18" s="1">
        <f t="shared" si="5"/>
        <v>31.22999999999998</v>
      </c>
      <c r="G18" s="1">
        <f t="shared" si="6"/>
        <v>34.73696877967332</v>
      </c>
      <c r="H18" s="2">
        <f t="shared" si="7"/>
        <v>64.03244977613059</v>
      </c>
      <c r="I18" s="1">
        <v>95.04</v>
      </c>
      <c r="J18" s="1">
        <v>100</v>
      </c>
      <c r="K18" s="1">
        <v>108.89</v>
      </c>
      <c r="L18" s="9">
        <v>33.88943775030737</v>
      </c>
      <c r="M18" s="9">
        <v>31.287994003123853</v>
      </c>
      <c r="N18" s="9">
        <v>17.15857562177565</v>
      </c>
      <c r="O18" s="9">
        <f t="shared" si="8"/>
        <v>62.75</v>
      </c>
      <c r="P18" s="9">
        <f t="shared" si="9"/>
        <v>15.120000000000022</v>
      </c>
      <c r="Q18" s="9">
        <f t="shared" si="10"/>
        <v>27.750000000000007</v>
      </c>
      <c r="R18" s="9">
        <f t="shared" si="11"/>
        <v>31.601849629412534</v>
      </c>
      <c r="S18" s="11">
        <f t="shared" si="12"/>
        <v>61.41558584152767</v>
      </c>
      <c r="T18" s="1">
        <f t="shared" si="13"/>
        <v>0.9099999999999966</v>
      </c>
      <c r="U18" s="1">
        <f t="shared" si="14"/>
        <v>0.08999999999997854</v>
      </c>
      <c r="V18" s="1">
        <f t="shared" si="15"/>
        <v>3.479999999999972</v>
      </c>
      <c r="W18" s="1">
        <f t="shared" si="16"/>
        <v>3.1351191502607847</v>
      </c>
      <c r="X18" s="1">
        <f t="shared" si="17"/>
        <v>2.616863934602918</v>
      </c>
      <c r="Y18" s="1">
        <f t="shared" si="18"/>
        <v>1.513118605287722</v>
      </c>
      <c r="Z18" s="1">
        <f t="shared" si="19"/>
        <v>3.5981384075657505</v>
      </c>
      <c r="AA18" s="1">
        <f t="shared" si="20"/>
        <v>1.8860771568958343</v>
      </c>
      <c r="AB18" s="21" t="s">
        <v>32</v>
      </c>
      <c r="AC18" s="16"/>
      <c r="AG18" s="16"/>
      <c r="AH18" s="1">
        <v>-4.8800000000000505</v>
      </c>
      <c r="AI18" s="1">
        <v>-1.83</v>
      </c>
      <c r="AJ18" s="1" t="s">
        <v>33</v>
      </c>
      <c r="AK18" s="16"/>
      <c r="AP18" s="1">
        <v>-2.009999999999991</v>
      </c>
      <c r="AQ18" s="1">
        <v>-3.7324398760646886</v>
      </c>
      <c r="AR18" s="1" t="s">
        <v>33</v>
      </c>
      <c r="AW18" s="3">
        <v>3.6376080838323697</v>
      </c>
      <c r="AX18" s="3" t="s">
        <v>33</v>
      </c>
      <c r="BA18" s="3">
        <v>1.5</v>
      </c>
      <c r="BB18" s="3">
        <v>2.8</v>
      </c>
      <c r="BC18" s="3">
        <v>1.9</v>
      </c>
      <c r="BD18" s="3">
        <f t="shared" si="0"/>
        <v>4.578320096319441</v>
      </c>
      <c r="BE18" s="3">
        <f t="shared" si="1"/>
        <v>6.871679903680557</v>
      </c>
      <c r="BF18" s="3">
        <f t="shared" si="2"/>
        <v>-3.554349559902708</v>
      </c>
      <c r="BG18" s="3">
        <f t="shared" si="21"/>
        <v>-28.302399999999995</v>
      </c>
      <c r="BI18" s="3">
        <v>-9.199999999999989</v>
      </c>
      <c r="BJ18" s="3" t="e">
        <f t="shared" si="22"/>
        <v>#NUM!</v>
      </c>
      <c r="BK18" s="3" t="e">
        <f t="shared" si="23"/>
        <v>#NUM!</v>
      </c>
      <c r="BL18" s="3">
        <v>-9.199999999999989</v>
      </c>
      <c r="BM18" s="3" t="e">
        <f t="shared" si="24"/>
        <v>#NUM!</v>
      </c>
      <c r="BN18" s="3" t="e">
        <f t="shared" si="25"/>
        <v>#NUM!</v>
      </c>
    </row>
    <row r="19" spans="1:66" ht="12.75">
      <c r="A19" s="20">
        <v>31.446717184675236</v>
      </c>
      <c r="B19" s="20">
        <v>29.694811468477077</v>
      </c>
      <c r="C19" s="20">
        <v>16.042520755811317</v>
      </c>
      <c r="D19" s="1">
        <f t="shared" si="3"/>
        <v>61.39</v>
      </c>
      <c r="E19" s="1">
        <f t="shared" si="4"/>
        <v>12.249999999999982</v>
      </c>
      <c r="F19" s="1">
        <f t="shared" si="5"/>
        <v>27.79999999999998</v>
      </c>
      <c r="G19" s="1">
        <f t="shared" si="6"/>
        <v>30.379310393753155</v>
      </c>
      <c r="H19" s="2">
        <f t="shared" si="7"/>
        <v>66.21943217389662</v>
      </c>
      <c r="I19" s="1">
        <v>95.04</v>
      </c>
      <c r="J19" s="1">
        <v>100</v>
      </c>
      <c r="K19" s="1">
        <v>108.89</v>
      </c>
      <c r="L19" s="9">
        <v>33.88943775030737</v>
      </c>
      <c r="M19" s="9">
        <v>31.287994003123853</v>
      </c>
      <c r="N19" s="9">
        <v>17.15857562177565</v>
      </c>
      <c r="O19" s="9">
        <f t="shared" si="8"/>
        <v>62.75</v>
      </c>
      <c r="P19" s="9">
        <f t="shared" si="9"/>
        <v>15.120000000000022</v>
      </c>
      <c r="Q19" s="9">
        <f t="shared" si="10"/>
        <v>27.750000000000007</v>
      </c>
      <c r="R19" s="9">
        <f t="shared" si="11"/>
        <v>31.601849629412534</v>
      </c>
      <c r="S19" s="11">
        <f t="shared" si="12"/>
        <v>61.41558584152767</v>
      </c>
      <c r="T19" s="1">
        <f t="shared" si="13"/>
        <v>-1.3599999999999994</v>
      </c>
      <c r="U19" s="1">
        <f t="shared" si="14"/>
        <v>-2.87000000000004</v>
      </c>
      <c r="V19" s="1">
        <f t="shared" si="15"/>
        <v>0.04999999999997229</v>
      </c>
      <c r="W19" s="1">
        <f t="shared" si="16"/>
        <v>-1.2225392356593794</v>
      </c>
      <c r="X19" s="1">
        <f t="shared" si="17"/>
        <v>4.803846332368948</v>
      </c>
      <c r="Y19" s="1">
        <f t="shared" si="18"/>
        <v>2.5970748578494063</v>
      </c>
      <c r="Z19" s="1">
        <f t="shared" si="19"/>
        <v>3.1763186238159777</v>
      </c>
      <c r="AA19" s="1">
        <f t="shared" si="20"/>
        <v>2.2822414809304994</v>
      </c>
      <c r="AB19" s="21" t="s">
        <v>32</v>
      </c>
      <c r="AC19" s="16"/>
      <c r="AG19" s="16"/>
      <c r="AH19" s="1">
        <v>0.7599999999999838</v>
      </c>
      <c r="AI19" s="1">
        <v>5.949999999999989</v>
      </c>
      <c r="AJ19" s="1" t="s">
        <v>33</v>
      </c>
      <c r="AK19" s="16"/>
      <c r="AP19" s="1">
        <v>2.680000000000007</v>
      </c>
      <c r="AQ19" s="1">
        <v>5.65220249918147</v>
      </c>
      <c r="AR19" s="1" t="s">
        <v>33</v>
      </c>
      <c r="AW19" s="3">
        <v>2.00816008033386</v>
      </c>
      <c r="AX19" s="3" t="s">
        <v>33</v>
      </c>
      <c r="BA19" s="3">
        <v>1.5</v>
      </c>
      <c r="BB19" s="3">
        <v>2.8</v>
      </c>
      <c r="BC19" s="3">
        <v>1.9</v>
      </c>
      <c r="BD19" s="3">
        <f t="shared" si="0"/>
        <v>4.578320096319441</v>
      </c>
      <c r="BE19" s="3">
        <f t="shared" si="1"/>
        <v>6.871679903680557</v>
      </c>
      <c r="BF19" s="3">
        <f t="shared" si="2"/>
        <v>-3.554349559902708</v>
      </c>
      <c r="BG19" s="3">
        <f t="shared" si="21"/>
        <v>-28.302399999999995</v>
      </c>
      <c r="BI19" s="3">
        <v>-9.149999999999988</v>
      </c>
      <c r="BJ19" s="3" t="e">
        <f t="shared" si="22"/>
        <v>#NUM!</v>
      </c>
      <c r="BK19" s="3" t="e">
        <f t="shared" si="23"/>
        <v>#NUM!</v>
      </c>
      <c r="BL19" s="3">
        <v>-9.149999999999988</v>
      </c>
      <c r="BM19" s="3" t="e">
        <f t="shared" si="24"/>
        <v>#NUM!</v>
      </c>
      <c r="BN19" s="3" t="e">
        <f t="shared" si="25"/>
        <v>#NUM!</v>
      </c>
    </row>
    <row r="20" spans="1:66" ht="12.75">
      <c r="A20" s="20">
        <v>34.3802440280413</v>
      </c>
      <c r="B20" s="20">
        <v>31.455160136806043</v>
      </c>
      <c r="C20" s="20">
        <v>16.320308574179187</v>
      </c>
      <c r="D20" s="1">
        <f t="shared" si="3"/>
        <v>62.89</v>
      </c>
      <c r="E20" s="1">
        <f t="shared" si="4"/>
        <v>16.220000000000013</v>
      </c>
      <c r="F20" s="1">
        <f t="shared" si="5"/>
        <v>29.78000000000001</v>
      </c>
      <c r="G20" s="1">
        <f t="shared" si="6"/>
        <v>33.910718069660525</v>
      </c>
      <c r="H20" s="2">
        <f t="shared" si="7"/>
        <v>61.42460011472224</v>
      </c>
      <c r="I20" s="1">
        <v>95.04</v>
      </c>
      <c r="J20" s="1">
        <v>100</v>
      </c>
      <c r="K20" s="1">
        <v>108.89</v>
      </c>
      <c r="L20" s="9">
        <v>33.88943775030737</v>
      </c>
      <c r="M20" s="9">
        <v>31.287994003123853</v>
      </c>
      <c r="N20" s="9">
        <v>17.15857562177565</v>
      </c>
      <c r="O20" s="9">
        <f t="shared" si="8"/>
        <v>62.75</v>
      </c>
      <c r="P20" s="9">
        <f t="shared" si="9"/>
        <v>15.120000000000022</v>
      </c>
      <c r="Q20" s="9">
        <f t="shared" si="10"/>
        <v>27.750000000000007</v>
      </c>
      <c r="R20" s="9">
        <f t="shared" si="11"/>
        <v>31.601849629412534</v>
      </c>
      <c r="S20" s="11">
        <f t="shared" si="12"/>
        <v>61.41558584152767</v>
      </c>
      <c r="T20" s="1">
        <f t="shared" si="13"/>
        <v>0.14000000000000057</v>
      </c>
      <c r="U20" s="1">
        <f t="shared" si="14"/>
        <v>1.0999999999999908</v>
      </c>
      <c r="V20" s="1">
        <f t="shared" si="15"/>
        <v>2.030000000000001</v>
      </c>
      <c r="W20" s="1">
        <f t="shared" si="16"/>
        <v>2.3088684402479913</v>
      </c>
      <c r="X20" s="1">
        <f t="shared" si="17"/>
        <v>0.009014273194566158</v>
      </c>
      <c r="Y20" s="1">
        <f t="shared" si="18"/>
        <v>0.005150303562445566</v>
      </c>
      <c r="Z20" s="1">
        <f t="shared" si="19"/>
        <v>2.3131147831441448</v>
      </c>
      <c r="AA20" s="1">
        <f t="shared" si="20"/>
        <v>0.9634892956583248</v>
      </c>
      <c r="AB20" s="21" t="s">
        <v>32</v>
      </c>
      <c r="AC20" s="16"/>
      <c r="AG20" s="16"/>
      <c r="AK20" s="16"/>
      <c r="BA20" s="3">
        <v>1.5</v>
      </c>
      <c r="BB20" s="3">
        <v>2.8</v>
      </c>
      <c r="BC20" s="3">
        <v>1.9</v>
      </c>
      <c r="BD20" s="3">
        <f t="shared" si="0"/>
        <v>4.578320096319441</v>
      </c>
      <c r="BE20" s="3">
        <f t="shared" si="1"/>
        <v>6.871679903680557</v>
      </c>
      <c r="BF20" s="3">
        <f t="shared" si="2"/>
        <v>-3.554349559902708</v>
      </c>
      <c r="BG20" s="3">
        <f t="shared" si="21"/>
        <v>-28.302399999999995</v>
      </c>
      <c r="BI20" s="3">
        <v>-9.099999999999987</v>
      </c>
      <c r="BJ20" s="3" t="e">
        <f t="shared" si="22"/>
        <v>#NUM!</v>
      </c>
      <c r="BK20" s="3" t="e">
        <f t="shared" si="23"/>
        <v>#NUM!</v>
      </c>
      <c r="BL20" s="3">
        <v>-9.099999999999987</v>
      </c>
      <c r="BM20" s="3" t="e">
        <f t="shared" si="24"/>
        <v>#NUM!</v>
      </c>
      <c r="BN20" s="3" t="e">
        <f t="shared" si="25"/>
        <v>#NUM!</v>
      </c>
    </row>
    <row r="21" spans="1:66" ht="12.75">
      <c r="A21" s="20">
        <v>29.445342681800515</v>
      </c>
      <c r="B21" s="20">
        <v>28.27903918928615</v>
      </c>
      <c r="C21" s="20">
        <v>18.70883366666297</v>
      </c>
      <c r="D21" s="1">
        <f t="shared" si="3"/>
        <v>60.14</v>
      </c>
      <c r="E21" s="1">
        <f t="shared" si="4"/>
        <v>10.139999999999983</v>
      </c>
      <c r="F21" s="1">
        <f t="shared" si="5"/>
        <v>20.090000000000007</v>
      </c>
      <c r="G21" s="1">
        <f t="shared" si="6"/>
        <v>22.503948542422503</v>
      </c>
      <c r="H21" s="2">
        <f t="shared" si="7"/>
        <v>63.21861046097155</v>
      </c>
      <c r="I21" s="1">
        <v>95.04</v>
      </c>
      <c r="J21" s="1">
        <v>100</v>
      </c>
      <c r="K21" s="1">
        <v>108.89</v>
      </c>
      <c r="L21" s="9">
        <v>33.88943775030737</v>
      </c>
      <c r="M21" s="9">
        <v>31.287994003123853</v>
      </c>
      <c r="N21" s="9">
        <v>17.15857562177565</v>
      </c>
      <c r="O21" s="9">
        <f t="shared" si="8"/>
        <v>62.75</v>
      </c>
      <c r="P21" s="9">
        <f t="shared" si="9"/>
        <v>15.120000000000022</v>
      </c>
      <c r="Q21" s="9">
        <f t="shared" si="10"/>
        <v>27.750000000000007</v>
      </c>
      <c r="R21" s="9">
        <f t="shared" si="11"/>
        <v>31.601849629412534</v>
      </c>
      <c r="S21" s="11">
        <f t="shared" si="12"/>
        <v>61.41558584152767</v>
      </c>
      <c r="T21" s="1">
        <f t="shared" si="13"/>
        <v>-2.6099999999999994</v>
      </c>
      <c r="U21" s="1">
        <f t="shared" si="14"/>
        <v>-4.9800000000000395</v>
      </c>
      <c r="V21" s="1">
        <f t="shared" si="15"/>
        <v>-7.66</v>
      </c>
      <c r="W21" s="1">
        <f t="shared" si="16"/>
        <v>-9.097901086990031</v>
      </c>
      <c r="X21" s="1">
        <f t="shared" si="17"/>
        <v>1.8030246194438746</v>
      </c>
      <c r="Y21" s="1">
        <f t="shared" si="18"/>
        <v>0.8391637571690225</v>
      </c>
      <c r="Z21" s="1">
        <f t="shared" si="19"/>
        <v>9.502005051566769</v>
      </c>
      <c r="AA21" s="1">
        <f t="shared" si="20"/>
        <v>4.60928022656875</v>
      </c>
      <c r="AB21" s="21" t="s">
        <v>33</v>
      </c>
      <c r="AC21" s="16"/>
      <c r="AG21" s="16"/>
      <c r="AK21" s="16"/>
      <c r="BA21" s="3">
        <v>1.5</v>
      </c>
      <c r="BB21" s="3">
        <v>2.8</v>
      </c>
      <c r="BC21" s="3">
        <v>1.9</v>
      </c>
      <c r="BD21" s="3">
        <f t="shared" si="0"/>
        <v>4.578320096319441</v>
      </c>
      <c r="BE21" s="3">
        <f t="shared" si="1"/>
        <v>6.871679903680557</v>
      </c>
      <c r="BF21" s="3">
        <f t="shared" si="2"/>
        <v>-3.554349559902708</v>
      </c>
      <c r="BG21" s="3">
        <f t="shared" si="21"/>
        <v>-28.302399999999995</v>
      </c>
      <c r="BI21" s="3">
        <v>-9.049999999999986</v>
      </c>
      <c r="BJ21" s="3" t="e">
        <f t="shared" si="22"/>
        <v>#NUM!</v>
      </c>
      <c r="BK21" s="3" t="e">
        <f t="shared" si="23"/>
        <v>#NUM!</v>
      </c>
      <c r="BL21" s="3">
        <v>-9.049999999999986</v>
      </c>
      <c r="BM21" s="3" t="e">
        <f t="shared" si="24"/>
        <v>#NUM!</v>
      </c>
      <c r="BN21" s="3" t="e">
        <f t="shared" si="25"/>
        <v>#NUM!</v>
      </c>
    </row>
    <row r="22" spans="1:66" ht="12.75">
      <c r="A22" s="3">
        <v>32.62483806511918</v>
      </c>
      <c r="B22" s="3">
        <v>28.90760582383452</v>
      </c>
      <c r="C22" s="3">
        <v>14.956441041451601</v>
      </c>
      <c r="D22" s="1">
        <f t="shared" si="3"/>
        <v>60.7</v>
      </c>
      <c r="E22" s="1">
        <f t="shared" si="4"/>
        <v>19.49000000000001</v>
      </c>
      <c r="F22" s="1">
        <f t="shared" si="5"/>
        <v>29.049999999999997</v>
      </c>
      <c r="G22" s="1">
        <f t="shared" si="6"/>
        <v>34.98231839086712</v>
      </c>
      <c r="H22" s="2">
        <f t="shared" si="7"/>
        <v>56.14185685671356</v>
      </c>
      <c r="I22" s="1">
        <v>95.04</v>
      </c>
      <c r="J22" s="1">
        <v>100</v>
      </c>
      <c r="K22" s="1">
        <v>108.89</v>
      </c>
      <c r="L22" s="9">
        <v>33.88943775030737</v>
      </c>
      <c r="M22" s="9">
        <v>31.287994003123853</v>
      </c>
      <c r="N22" s="9">
        <v>17.15857562177565</v>
      </c>
      <c r="O22" s="9">
        <f aca="true" t="shared" si="26" ref="O22:O53">O21</f>
        <v>62.75</v>
      </c>
      <c r="P22" s="9">
        <f aca="true" t="shared" si="27" ref="P22:P53">P21</f>
        <v>15.120000000000022</v>
      </c>
      <c r="Q22" s="9">
        <f aca="true" t="shared" si="28" ref="Q22:Q53">Q21</f>
        <v>27.750000000000007</v>
      </c>
      <c r="R22" s="9">
        <f aca="true" t="shared" si="29" ref="R22:R53">R21</f>
        <v>31.601849629412534</v>
      </c>
      <c r="S22" s="11">
        <f aca="true" t="shared" si="30" ref="S22:S53">S21</f>
        <v>61.41558584152767</v>
      </c>
      <c r="T22" s="1">
        <f t="shared" si="13"/>
        <v>-2.049999999999997</v>
      </c>
      <c r="U22" s="1">
        <f t="shared" si="14"/>
        <v>4.369999999999987</v>
      </c>
      <c r="V22" s="1">
        <f t="shared" si="15"/>
        <v>1.29999999999999</v>
      </c>
      <c r="W22" s="1">
        <f t="shared" si="16"/>
        <v>3.380468761454587</v>
      </c>
      <c r="X22" s="1">
        <f t="shared" si="17"/>
        <v>-5.273728984814113</v>
      </c>
      <c r="Y22" s="1">
        <f t="shared" si="18"/>
        <v>-3.059302363747248</v>
      </c>
      <c r="Z22" s="1">
        <f t="shared" si="19"/>
        <v>4.9989398876161575</v>
      </c>
      <c r="AA22" s="1">
        <f t="shared" si="20"/>
        <v>3.2338865218597843</v>
      </c>
      <c r="AB22" s="14" t="s">
        <v>33</v>
      </c>
      <c r="BA22" s="3">
        <v>1.5</v>
      </c>
      <c r="BB22" s="3">
        <v>2.8</v>
      </c>
      <c r="BC22" s="3">
        <v>1.9</v>
      </c>
      <c r="BD22" s="3">
        <f t="shared" si="0"/>
        <v>4.578320096319441</v>
      </c>
      <c r="BE22" s="3">
        <f t="shared" si="1"/>
        <v>6.871679903680557</v>
      </c>
      <c r="BF22" s="3">
        <f t="shared" si="2"/>
        <v>-3.554349559902708</v>
      </c>
      <c r="BG22" s="3">
        <f t="shared" si="21"/>
        <v>-28.302399999999995</v>
      </c>
      <c r="BI22" s="3">
        <v>-8.999999999999986</v>
      </c>
      <c r="BJ22" s="3" t="e">
        <f t="shared" si="22"/>
        <v>#NUM!</v>
      </c>
      <c r="BK22" s="3" t="e">
        <f t="shared" si="23"/>
        <v>#NUM!</v>
      </c>
      <c r="BL22" s="3">
        <v>-8.999999999999986</v>
      </c>
      <c r="BM22" s="3" t="e">
        <f t="shared" si="24"/>
        <v>#NUM!</v>
      </c>
      <c r="BN22" s="3" t="e">
        <f t="shared" si="25"/>
        <v>#NUM!</v>
      </c>
    </row>
    <row r="23" spans="1:66" ht="12.75">
      <c r="A23" s="3">
        <v>35.59033391088014</v>
      </c>
      <c r="B23" s="3">
        <v>32.94950193529871</v>
      </c>
      <c r="C23" s="3">
        <v>16.912956152356678</v>
      </c>
      <c r="D23" s="1">
        <f t="shared" si="3"/>
        <v>64.12</v>
      </c>
      <c r="E23" s="1">
        <f t="shared" si="4"/>
        <v>15.050000000000063</v>
      </c>
      <c r="F23" s="1">
        <f t="shared" si="5"/>
        <v>30.630000000000003</v>
      </c>
      <c r="G23" s="1">
        <f t="shared" si="6"/>
        <v>34.12769256776675</v>
      </c>
      <c r="H23" s="2">
        <f t="shared" si="7"/>
        <v>63.83288192316144</v>
      </c>
      <c r="I23" s="1">
        <v>95.04</v>
      </c>
      <c r="J23" s="1">
        <v>100</v>
      </c>
      <c r="K23" s="1">
        <v>108.89</v>
      </c>
      <c r="L23" s="9">
        <v>33.88943775030737</v>
      </c>
      <c r="M23" s="9">
        <v>31.287994003123853</v>
      </c>
      <c r="N23" s="9">
        <v>17.15857562177565</v>
      </c>
      <c r="O23" s="9">
        <f t="shared" si="26"/>
        <v>62.75</v>
      </c>
      <c r="P23" s="9">
        <f t="shared" si="27"/>
        <v>15.120000000000022</v>
      </c>
      <c r="Q23" s="9">
        <f t="shared" si="28"/>
        <v>27.750000000000007</v>
      </c>
      <c r="R23" s="9">
        <f t="shared" si="29"/>
        <v>31.601849629412534</v>
      </c>
      <c r="S23" s="11">
        <f t="shared" si="30"/>
        <v>61.41558584152767</v>
      </c>
      <c r="T23" s="1">
        <f t="shared" si="13"/>
        <v>1.3700000000000045</v>
      </c>
      <c r="U23" s="1">
        <f t="shared" si="14"/>
        <v>-0.06999999999995943</v>
      </c>
      <c r="V23" s="1">
        <f t="shared" si="15"/>
        <v>2.8799999999999955</v>
      </c>
      <c r="W23" s="1">
        <f t="shared" si="16"/>
        <v>2.5258429383542165</v>
      </c>
      <c r="X23" s="1">
        <f t="shared" si="17"/>
        <v>2.417296081633765</v>
      </c>
      <c r="Y23" s="1">
        <f t="shared" si="18"/>
        <v>1.385430420759587</v>
      </c>
      <c r="Z23" s="1">
        <f t="shared" si="19"/>
        <v>3.190015673942682</v>
      </c>
      <c r="AA23" s="1">
        <f t="shared" si="20"/>
        <v>1.961584749893809</v>
      </c>
      <c r="AB23" s="14" t="s">
        <v>32</v>
      </c>
      <c r="BA23" s="3">
        <v>1.5</v>
      </c>
      <c r="BB23" s="3">
        <v>2.8</v>
      </c>
      <c r="BC23" s="3">
        <v>1.9</v>
      </c>
      <c r="BD23" s="3">
        <f t="shared" si="0"/>
        <v>4.578320096319441</v>
      </c>
      <c r="BE23" s="3">
        <f t="shared" si="1"/>
        <v>6.871679903680557</v>
      </c>
      <c r="BF23" s="3">
        <f t="shared" si="2"/>
        <v>-3.554349559902708</v>
      </c>
      <c r="BG23" s="3">
        <f t="shared" si="21"/>
        <v>-28.302399999999995</v>
      </c>
      <c r="BI23" s="3">
        <v>-8.949999999999985</v>
      </c>
      <c r="BJ23" s="3" t="e">
        <f t="shared" si="22"/>
        <v>#NUM!</v>
      </c>
      <c r="BK23" s="3" t="e">
        <f t="shared" si="23"/>
        <v>#NUM!</v>
      </c>
      <c r="BL23" s="3">
        <v>-8.949999999999985</v>
      </c>
      <c r="BM23" s="3" t="e">
        <f t="shared" si="24"/>
        <v>#NUM!</v>
      </c>
      <c r="BN23" s="3" t="e">
        <f t="shared" si="25"/>
        <v>#NUM!</v>
      </c>
    </row>
    <row r="24" spans="1:66" ht="12.75">
      <c r="A24" s="3">
        <v>28.813121649835573</v>
      </c>
      <c r="B24" s="3">
        <v>27.42973286836535</v>
      </c>
      <c r="C24" s="3">
        <v>18.589156505916318</v>
      </c>
      <c r="D24" s="1">
        <f t="shared" si="3"/>
        <v>59.370000000000005</v>
      </c>
      <c r="E24" s="1">
        <f t="shared" si="4"/>
        <v>11.019999999999975</v>
      </c>
      <c r="F24" s="1">
        <f t="shared" si="5"/>
        <v>18.99999999999997</v>
      </c>
      <c r="G24" s="1">
        <f t="shared" si="6"/>
        <v>21.964525945259968</v>
      </c>
      <c r="H24" s="2">
        <f t="shared" si="7"/>
        <v>59.8862668490176</v>
      </c>
      <c r="I24" s="1">
        <v>95.04</v>
      </c>
      <c r="J24" s="1">
        <v>100</v>
      </c>
      <c r="K24" s="1">
        <v>108.89</v>
      </c>
      <c r="L24" s="9">
        <v>33.88943775030737</v>
      </c>
      <c r="M24" s="9">
        <v>31.287994003123853</v>
      </c>
      <c r="N24" s="9">
        <v>17.15857562177565</v>
      </c>
      <c r="O24" s="9">
        <f t="shared" si="26"/>
        <v>62.75</v>
      </c>
      <c r="P24" s="9">
        <f t="shared" si="27"/>
        <v>15.120000000000022</v>
      </c>
      <c r="Q24" s="9">
        <f t="shared" si="28"/>
        <v>27.750000000000007</v>
      </c>
      <c r="R24" s="9">
        <f t="shared" si="29"/>
        <v>31.601849629412534</v>
      </c>
      <c r="S24" s="11">
        <f t="shared" si="30"/>
        <v>61.41558584152767</v>
      </c>
      <c r="T24" s="1">
        <f t="shared" si="13"/>
        <v>-3.3799999999999955</v>
      </c>
      <c r="U24" s="1">
        <f t="shared" si="14"/>
        <v>-4.100000000000048</v>
      </c>
      <c r="V24" s="1">
        <f t="shared" si="15"/>
        <v>-8.750000000000036</v>
      </c>
      <c r="W24" s="1">
        <f t="shared" si="16"/>
        <v>-9.637323684152566</v>
      </c>
      <c r="X24" s="1">
        <f t="shared" si="17"/>
        <v>-1.5293189925100705</v>
      </c>
      <c r="Y24" s="1">
        <f t="shared" si="18"/>
        <v>-0.7032013985147226</v>
      </c>
      <c r="Z24" s="1">
        <f t="shared" si="19"/>
        <v>10.237035703757265</v>
      </c>
      <c r="AA24" s="1">
        <f t="shared" si="20"/>
        <v>5.242513738965845</v>
      </c>
      <c r="AB24" s="14" t="s">
        <v>33</v>
      </c>
      <c r="BA24" s="3">
        <v>1.5</v>
      </c>
      <c r="BB24" s="3">
        <v>2.8</v>
      </c>
      <c r="BC24" s="3">
        <v>1.9</v>
      </c>
      <c r="BD24" s="3">
        <f t="shared" si="0"/>
        <v>4.578320096319441</v>
      </c>
      <c r="BE24" s="3">
        <f t="shared" si="1"/>
        <v>6.871679903680557</v>
      </c>
      <c r="BF24" s="3">
        <f t="shared" si="2"/>
        <v>-3.554349559902708</v>
      </c>
      <c r="BG24" s="3">
        <f t="shared" si="21"/>
        <v>-28.302399999999995</v>
      </c>
      <c r="BI24" s="3">
        <v>-8.899999999999984</v>
      </c>
      <c r="BJ24" s="3" t="e">
        <f t="shared" si="22"/>
        <v>#NUM!</v>
      </c>
      <c r="BK24" s="3" t="e">
        <f t="shared" si="23"/>
        <v>#NUM!</v>
      </c>
      <c r="BL24" s="3">
        <v>-8.899999999999984</v>
      </c>
      <c r="BM24" s="3" t="e">
        <f t="shared" si="24"/>
        <v>#NUM!</v>
      </c>
      <c r="BN24" s="3" t="e">
        <f t="shared" si="25"/>
        <v>#NUM!</v>
      </c>
    </row>
    <row r="25" spans="1:66" ht="12.75">
      <c r="A25" s="3">
        <v>32.23462504849192</v>
      </c>
      <c r="B25" s="3">
        <v>28.64832948658976</v>
      </c>
      <c r="C25" s="3">
        <v>18.412063267198317</v>
      </c>
      <c r="D25" s="1">
        <f t="shared" si="3"/>
        <v>60.47</v>
      </c>
      <c r="E25" s="1">
        <f t="shared" si="4"/>
        <v>19.079999999999984</v>
      </c>
      <c r="F25" s="1">
        <f t="shared" si="5"/>
        <v>21.249999999999993</v>
      </c>
      <c r="G25" s="1">
        <f t="shared" si="6"/>
        <v>28.55886727445609</v>
      </c>
      <c r="H25" s="2">
        <f t="shared" si="7"/>
        <v>48.0798925195179</v>
      </c>
      <c r="I25" s="1">
        <v>95.04</v>
      </c>
      <c r="J25" s="1">
        <v>100</v>
      </c>
      <c r="K25" s="1">
        <v>108.89</v>
      </c>
      <c r="L25" s="9">
        <v>33.88943775030737</v>
      </c>
      <c r="M25" s="9">
        <v>31.287994003123853</v>
      </c>
      <c r="N25" s="9">
        <v>17.15857562177565</v>
      </c>
      <c r="O25" s="9">
        <f t="shared" si="26"/>
        <v>62.75</v>
      </c>
      <c r="P25" s="9">
        <f t="shared" si="27"/>
        <v>15.120000000000022</v>
      </c>
      <c r="Q25" s="9">
        <f t="shared" si="28"/>
        <v>27.750000000000007</v>
      </c>
      <c r="R25" s="9">
        <f t="shared" si="29"/>
        <v>31.601849629412534</v>
      </c>
      <c r="S25" s="11">
        <f t="shared" si="30"/>
        <v>61.41558584152767</v>
      </c>
      <c r="T25" s="1">
        <f t="shared" si="13"/>
        <v>-2.280000000000001</v>
      </c>
      <c r="U25" s="1">
        <f t="shared" si="14"/>
        <v>3.9599999999999618</v>
      </c>
      <c r="V25" s="1">
        <f t="shared" si="15"/>
        <v>-6.500000000000014</v>
      </c>
      <c r="W25" s="1">
        <f t="shared" si="16"/>
        <v>-3.042982354956443</v>
      </c>
      <c r="X25" s="1">
        <f t="shared" si="17"/>
        <v>-13.335693322009774</v>
      </c>
      <c r="Y25" s="1">
        <f t="shared" si="18"/>
        <v>-6.976521940582122</v>
      </c>
      <c r="Z25" s="1">
        <f t="shared" si="19"/>
        <v>7.945438943192496</v>
      </c>
      <c r="AA25" s="1">
        <f t="shared" si="20"/>
        <v>5.401645343883777</v>
      </c>
      <c r="AB25" s="14" t="s">
        <v>33</v>
      </c>
      <c r="BA25" s="3">
        <v>1.5</v>
      </c>
      <c r="BB25" s="3">
        <v>2.8</v>
      </c>
      <c r="BC25" s="3">
        <v>1.9</v>
      </c>
      <c r="BD25" s="3">
        <f t="shared" si="0"/>
        <v>4.578320096319441</v>
      </c>
      <c r="BE25" s="3">
        <f t="shared" si="1"/>
        <v>6.871679903680557</v>
      </c>
      <c r="BF25" s="3">
        <f t="shared" si="2"/>
        <v>-3.554349559902708</v>
      </c>
      <c r="BG25" s="3">
        <f t="shared" si="21"/>
        <v>-28.302399999999995</v>
      </c>
      <c r="BI25" s="3">
        <v>-8.849999999999984</v>
      </c>
      <c r="BJ25" s="3" t="e">
        <f t="shared" si="22"/>
        <v>#NUM!</v>
      </c>
      <c r="BK25" s="3" t="e">
        <f t="shared" si="23"/>
        <v>#NUM!</v>
      </c>
      <c r="BL25" s="3">
        <v>-8.849999999999984</v>
      </c>
      <c r="BM25" s="3" t="e">
        <f t="shared" si="24"/>
        <v>#NUM!</v>
      </c>
      <c r="BN25" s="3" t="e">
        <f t="shared" si="25"/>
        <v>#NUM!</v>
      </c>
    </row>
    <row r="26" spans="1:66" ht="12.75">
      <c r="A26" s="3">
        <v>30.876575214061866</v>
      </c>
      <c r="B26" s="3">
        <v>28.513672459600127</v>
      </c>
      <c r="C26" s="3">
        <v>15.09450564565855</v>
      </c>
      <c r="D26" s="1">
        <f t="shared" si="3"/>
        <v>60.349999999999994</v>
      </c>
      <c r="E26" s="1">
        <f t="shared" si="4"/>
        <v>14.629999999999976</v>
      </c>
      <c r="F26" s="1">
        <f t="shared" si="5"/>
        <v>28.12999999999999</v>
      </c>
      <c r="G26" s="1">
        <f t="shared" si="6"/>
        <v>31.706999227299935</v>
      </c>
      <c r="H26" s="2">
        <f t="shared" si="7"/>
        <v>62.521720609166096</v>
      </c>
      <c r="I26" s="1">
        <v>95.04</v>
      </c>
      <c r="J26" s="1">
        <v>100</v>
      </c>
      <c r="K26" s="1">
        <v>108.89</v>
      </c>
      <c r="L26" s="9">
        <v>33.88943775030737</v>
      </c>
      <c r="M26" s="9">
        <v>31.287994003123853</v>
      </c>
      <c r="N26" s="9">
        <v>17.15857562177565</v>
      </c>
      <c r="O26" s="9">
        <f t="shared" si="26"/>
        <v>62.75</v>
      </c>
      <c r="P26" s="9">
        <f t="shared" si="27"/>
        <v>15.120000000000022</v>
      </c>
      <c r="Q26" s="9">
        <f t="shared" si="28"/>
        <v>27.750000000000007</v>
      </c>
      <c r="R26" s="9">
        <f t="shared" si="29"/>
        <v>31.601849629412534</v>
      </c>
      <c r="S26" s="11">
        <f t="shared" si="30"/>
        <v>61.41558584152767</v>
      </c>
      <c r="T26" s="1">
        <f t="shared" si="13"/>
        <v>-2.4000000000000057</v>
      </c>
      <c r="U26" s="1">
        <f t="shared" si="14"/>
        <v>-0.4900000000000464</v>
      </c>
      <c r="V26" s="1">
        <f t="shared" si="15"/>
        <v>0.37999999999998124</v>
      </c>
      <c r="W26" s="1">
        <f t="shared" si="16"/>
        <v>0.10514959788740086</v>
      </c>
      <c r="X26" s="1">
        <f t="shared" si="17"/>
        <v>1.106134767638423</v>
      </c>
      <c r="Y26" s="1">
        <f t="shared" si="18"/>
        <v>0.6111002880576453</v>
      </c>
      <c r="Z26" s="1">
        <f t="shared" si="19"/>
        <v>2.478810198462169</v>
      </c>
      <c r="AA26" s="1">
        <f t="shared" si="20"/>
        <v>2.4359310445142537</v>
      </c>
      <c r="AB26" s="14" t="s">
        <v>32</v>
      </c>
      <c r="BA26" s="3">
        <v>1.5</v>
      </c>
      <c r="BB26" s="3">
        <v>2.8</v>
      </c>
      <c r="BC26" s="3">
        <v>1.9</v>
      </c>
      <c r="BD26" s="3">
        <f t="shared" si="0"/>
        <v>4.578320096319441</v>
      </c>
      <c r="BE26" s="3">
        <f t="shared" si="1"/>
        <v>6.871679903680557</v>
      </c>
      <c r="BF26" s="3">
        <f t="shared" si="2"/>
        <v>-3.554349559902708</v>
      </c>
      <c r="BG26" s="3">
        <f t="shared" si="21"/>
        <v>-28.302399999999995</v>
      </c>
      <c r="BI26" s="3">
        <v>-8.799999999999983</v>
      </c>
      <c r="BJ26" s="3" t="e">
        <f t="shared" si="22"/>
        <v>#NUM!</v>
      </c>
      <c r="BK26" s="3" t="e">
        <f t="shared" si="23"/>
        <v>#NUM!</v>
      </c>
      <c r="BL26" s="3">
        <v>-8.799999999999983</v>
      </c>
      <c r="BM26" s="3" t="e">
        <f t="shared" si="24"/>
        <v>#NUM!</v>
      </c>
      <c r="BN26" s="3" t="e">
        <f t="shared" si="25"/>
        <v>#NUM!</v>
      </c>
    </row>
    <row r="27" spans="1:66" ht="12.75">
      <c r="A27" s="3">
        <v>34.83556777108338</v>
      </c>
      <c r="B27" s="3">
        <v>30.979115908362903</v>
      </c>
      <c r="C27" s="3">
        <v>15.16884953265077</v>
      </c>
      <c r="D27" s="1">
        <f t="shared" si="3"/>
        <v>62.49000000000001</v>
      </c>
      <c r="E27" s="1">
        <f t="shared" si="4"/>
        <v>19.509999999999973</v>
      </c>
      <c r="F27" s="1">
        <f t="shared" si="5"/>
        <v>31.65</v>
      </c>
      <c r="G27" s="1">
        <f t="shared" si="6"/>
        <v>37.180137170268736</v>
      </c>
      <c r="H27" s="2">
        <f t="shared" si="7"/>
        <v>58.34908651473961</v>
      </c>
      <c r="I27" s="1">
        <v>95.04</v>
      </c>
      <c r="J27" s="1">
        <v>100</v>
      </c>
      <c r="K27" s="1">
        <v>108.89</v>
      </c>
      <c r="L27" s="9">
        <v>33.88943775030737</v>
      </c>
      <c r="M27" s="9">
        <v>31.287994003123853</v>
      </c>
      <c r="N27" s="9">
        <v>17.15857562177565</v>
      </c>
      <c r="O27" s="9">
        <f t="shared" si="26"/>
        <v>62.75</v>
      </c>
      <c r="P27" s="9">
        <f t="shared" si="27"/>
        <v>15.120000000000022</v>
      </c>
      <c r="Q27" s="9">
        <f t="shared" si="28"/>
        <v>27.750000000000007</v>
      </c>
      <c r="R27" s="9">
        <f t="shared" si="29"/>
        <v>31.601849629412534</v>
      </c>
      <c r="S27" s="11">
        <f t="shared" si="30"/>
        <v>61.41558584152767</v>
      </c>
      <c r="T27" s="1">
        <f t="shared" si="13"/>
        <v>-0.2599999999999909</v>
      </c>
      <c r="U27" s="1">
        <f t="shared" si="14"/>
        <v>4.389999999999951</v>
      </c>
      <c r="V27" s="1">
        <f t="shared" si="15"/>
        <v>3.8999999999999915</v>
      </c>
      <c r="W27" s="1">
        <f t="shared" si="16"/>
        <v>5.578287540856202</v>
      </c>
      <c r="X27" s="1">
        <f t="shared" si="17"/>
        <v>-3.066499326788062</v>
      </c>
      <c r="Y27" s="1">
        <f t="shared" si="18"/>
        <v>-1.8343413290682888</v>
      </c>
      <c r="Z27" s="1">
        <f t="shared" si="19"/>
        <v>5.877899284608362</v>
      </c>
      <c r="AA27" s="1">
        <f t="shared" si="20"/>
        <v>2.630680675538995</v>
      </c>
      <c r="AB27" s="14" t="s">
        <v>33</v>
      </c>
      <c r="BA27" s="3">
        <v>1.5</v>
      </c>
      <c r="BB27" s="3">
        <v>2.8</v>
      </c>
      <c r="BC27" s="3">
        <v>1.9</v>
      </c>
      <c r="BD27" s="3">
        <f t="shared" si="0"/>
        <v>4.578320096319441</v>
      </c>
      <c r="BE27" s="3">
        <f t="shared" si="1"/>
        <v>6.871679903680557</v>
      </c>
      <c r="BF27" s="3">
        <f t="shared" si="2"/>
        <v>-3.554349559902708</v>
      </c>
      <c r="BG27" s="3">
        <f t="shared" si="21"/>
        <v>-28.302399999999995</v>
      </c>
      <c r="BI27" s="3">
        <v>-8.749999999999982</v>
      </c>
      <c r="BJ27" s="3" t="e">
        <f t="shared" si="22"/>
        <v>#NUM!</v>
      </c>
      <c r="BK27" s="3" t="e">
        <f t="shared" si="23"/>
        <v>#NUM!</v>
      </c>
      <c r="BL27" s="3">
        <v>-8.749999999999982</v>
      </c>
      <c r="BM27" s="3" t="e">
        <f t="shared" si="24"/>
        <v>#NUM!</v>
      </c>
      <c r="BN27" s="3" t="e">
        <f t="shared" si="25"/>
        <v>#NUM!</v>
      </c>
    </row>
    <row r="28" spans="1:66" ht="12.75">
      <c r="A28" s="3">
        <v>33.75790321175289</v>
      </c>
      <c r="B28" s="3">
        <v>29.556892296668074</v>
      </c>
      <c r="C28" s="3">
        <v>15.13225158043833</v>
      </c>
      <c r="D28" s="1">
        <f t="shared" si="3"/>
        <v>61.27000000000001</v>
      </c>
      <c r="E28" s="1">
        <f t="shared" si="4"/>
        <v>21.04000000000006</v>
      </c>
      <c r="F28" s="1">
        <f t="shared" si="5"/>
        <v>29.630000000000003</v>
      </c>
      <c r="G28" s="1">
        <f t="shared" si="6"/>
        <v>36.340315078436</v>
      </c>
      <c r="H28" s="2">
        <f t="shared" si="7"/>
        <v>54.62177711824734</v>
      </c>
      <c r="I28" s="1">
        <v>95.04</v>
      </c>
      <c r="J28" s="1">
        <v>100</v>
      </c>
      <c r="K28" s="1">
        <v>108.89</v>
      </c>
      <c r="L28" s="9">
        <v>33.88943775030737</v>
      </c>
      <c r="M28" s="9">
        <v>31.287994003123853</v>
      </c>
      <c r="N28" s="9">
        <v>17.15857562177565</v>
      </c>
      <c r="O28" s="9">
        <f t="shared" si="26"/>
        <v>62.75</v>
      </c>
      <c r="P28" s="9">
        <f t="shared" si="27"/>
        <v>15.120000000000022</v>
      </c>
      <c r="Q28" s="9">
        <f t="shared" si="28"/>
        <v>27.750000000000007</v>
      </c>
      <c r="R28" s="9">
        <f t="shared" si="29"/>
        <v>31.601849629412534</v>
      </c>
      <c r="S28" s="11">
        <f t="shared" si="30"/>
        <v>61.41558584152767</v>
      </c>
      <c r="T28" s="1">
        <f t="shared" si="13"/>
        <v>-1.4799999999999898</v>
      </c>
      <c r="U28" s="1">
        <f t="shared" si="14"/>
        <v>5.920000000000037</v>
      </c>
      <c r="V28" s="1">
        <f t="shared" si="15"/>
        <v>1.8799999999999955</v>
      </c>
      <c r="W28" s="1">
        <f t="shared" si="16"/>
        <v>4.738465449023465</v>
      </c>
      <c r="X28" s="1">
        <f t="shared" si="17"/>
        <v>-6.7938087232803355</v>
      </c>
      <c r="Y28" s="1">
        <f t="shared" si="18"/>
        <v>-4.0159364024360835</v>
      </c>
      <c r="Z28" s="1">
        <f t="shared" si="19"/>
        <v>6.385232963643565</v>
      </c>
      <c r="AA28" s="1">
        <f t="shared" si="20"/>
        <v>3.666121884604971</v>
      </c>
      <c r="AB28" s="14" t="s">
        <v>33</v>
      </c>
      <c r="BA28" s="3">
        <v>1.5</v>
      </c>
      <c r="BB28" s="3">
        <v>2.8</v>
      </c>
      <c r="BC28" s="3">
        <v>1.9</v>
      </c>
      <c r="BD28" s="3">
        <f t="shared" si="0"/>
        <v>4.578320096319441</v>
      </c>
      <c r="BE28" s="3">
        <f t="shared" si="1"/>
        <v>6.871679903680557</v>
      </c>
      <c r="BF28" s="3">
        <f t="shared" si="2"/>
        <v>-3.554349559902708</v>
      </c>
      <c r="BG28" s="3">
        <f t="shared" si="21"/>
        <v>-28.302399999999995</v>
      </c>
      <c r="BI28" s="3">
        <v>-8.699999999999982</v>
      </c>
      <c r="BJ28" s="3" t="e">
        <f t="shared" si="22"/>
        <v>#NUM!</v>
      </c>
      <c r="BK28" s="3" t="e">
        <f t="shared" si="23"/>
        <v>#NUM!</v>
      </c>
      <c r="BL28" s="3">
        <v>-8.699999999999982</v>
      </c>
      <c r="BM28" s="3" t="e">
        <f t="shared" si="24"/>
        <v>#NUM!</v>
      </c>
      <c r="BN28" s="3" t="e">
        <f t="shared" si="25"/>
        <v>#NUM!</v>
      </c>
    </row>
    <row r="29" spans="1:66" ht="12.75">
      <c r="A29" s="3">
        <v>32.00955473756463</v>
      </c>
      <c r="B29" s="3">
        <v>30.48446449622524</v>
      </c>
      <c r="C29" s="3">
        <v>16.10292672463598</v>
      </c>
      <c r="D29" s="1">
        <f t="shared" si="3"/>
        <v>62.06999999999999</v>
      </c>
      <c r="E29" s="1">
        <f t="shared" si="4"/>
        <v>11.36999999999999</v>
      </c>
      <c r="F29" s="1">
        <f t="shared" si="5"/>
        <v>28.84</v>
      </c>
      <c r="G29" s="1">
        <f t="shared" si="6"/>
        <v>31.000362901101656</v>
      </c>
      <c r="H29" s="2">
        <f t="shared" si="7"/>
        <v>68.48345396851937</v>
      </c>
      <c r="I29" s="1">
        <v>95.04</v>
      </c>
      <c r="J29" s="1">
        <v>100</v>
      </c>
      <c r="K29" s="1">
        <v>108.89</v>
      </c>
      <c r="L29" s="9">
        <v>33.88943775030737</v>
      </c>
      <c r="M29" s="9">
        <v>31.287994003123853</v>
      </c>
      <c r="N29" s="9">
        <v>17.15857562177565</v>
      </c>
      <c r="O29" s="9">
        <f t="shared" si="26"/>
        <v>62.75</v>
      </c>
      <c r="P29" s="9">
        <f t="shared" si="27"/>
        <v>15.120000000000022</v>
      </c>
      <c r="Q29" s="9">
        <f t="shared" si="28"/>
        <v>27.750000000000007</v>
      </c>
      <c r="R29" s="9">
        <f t="shared" si="29"/>
        <v>31.601849629412534</v>
      </c>
      <c r="S29" s="11">
        <f t="shared" si="30"/>
        <v>61.41558584152767</v>
      </c>
      <c r="T29" s="1">
        <f t="shared" si="13"/>
        <v>-0.6800000000000068</v>
      </c>
      <c r="U29" s="1">
        <f t="shared" si="14"/>
        <v>-3.750000000000032</v>
      </c>
      <c r="V29" s="1">
        <f t="shared" si="15"/>
        <v>1.0899999999999928</v>
      </c>
      <c r="W29" s="1">
        <f t="shared" si="16"/>
        <v>-0.6014867283108778</v>
      </c>
      <c r="X29" s="1">
        <f t="shared" si="17"/>
        <v>7.067868126991698</v>
      </c>
      <c r="Y29" s="1">
        <f t="shared" si="18"/>
        <v>3.858602559951727</v>
      </c>
      <c r="Z29" s="1">
        <f t="shared" si="19"/>
        <v>3.96396266379998</v>
      </c>
      <c r="AA29" s="1">
        <f t="shared" si="20"/>
        <v>2.7159834016780047</v>
      </c>
      <c r="AB29" s="14" t="s">
        <v>32</v>
      </c>
      <c r="BA29" s="3">
        <v>1.5</v>
      </c>
      <c r="BB29" s="3">
        <v>2.8</v>
      </c>
      <c r="BC29" s="3">
        <v>1.9</v>
      </c>
      <c r="BD29" s="3">
        <f t="shared" si="0"/>
        <v>4.578320096319441</v>
      </c>
      <c r="BE29" s="3">
        <f t="shared" si="1"/>
        <v>6.871679903680557</v>
      </c>
      <c r="BF29" s="3">
        <f t="shared" si="2"/>
        <v>-3.554349559902708</v>
      </c>
      <c r="BG29" s="3">
        <f t="shared" si="21"/>
        <v>-28.302399999999995</v>
      </c>
      <c r="BI29" s="3">
        <v>-8.64999999999998</v>
      </c>
      <c r="BJ29" s="3" t="e">
        <f t="shared" si="22"/>
        <v>#NUM!</v>
      </c>
      <c r="BK29" s="3" t="e">
        <f t="shared" si="23"/>
        <v>#NUM!</v>
      </c>
      <c r="BL29" s="3">
        <v>-8.64999999999998</v>
      </c>
      <c r="BM29" s="3" t="e">
        <f t="shared" si="24"/>
        <v>#NUM!</v>
      </c>
      <c r="BN29" s="3" t="e">
        <f t="shared" si="25"/>
        <v>#NUM!</v>
      </c>
    </row>
    <row r="30" spans="1:66" ht="12.75">
      <c r="A30" s="3">
        <v>36.14588005922008</v>
      </c>
      <c r="B30" s="3">
        <v>33.7328958415551</v>
      </c>
      <c r="C30" s="3">
        <v>16.60160623274088</v>
      </c>
      <c r="D30" s="1">
        <f t="shared" si="3"/>
        <v>64.75</v>
      </c>
      <c r="E30" s="1">
        <f t="shared" si="4"/>
        <v>14.19999999999999</v>
      </c>
      <c r="F30" s="1">
        <f t="shared" si="5"/>
        <v>32.37999999999999</v>
      </c>
      <c r="G30" s="1">
        <f t="shared" si="6"/>
        <v>35.35681546745972</v>
      </c>
      <c r="H30" s="2">
        <f t="shared" si="7"/>
        <v>66.32051584800223</v>
      </c>
      <c r="I30" s="1">
        <v>95.04</v>
      </c>
      <c r="J30" s="1">
        <v>100</v>
      </c>
      <c r="K30" s="1">
        <v>108.89</v>
      </c>
      <c r="L30" s="9">
        <v>33.88943775030737</v>
      </c>
      <c r="M30" s="9">
        <v>31.287994003123853</v>
      </c>
      <c r="N30" s="9">
        <v>17.15857562177565</v>
      </c>
      <c r="O30" s="3">
        <f t="shared" si="26"/>
        <v>62.75</v>
      </c>
      <c r="P30" s="3">
        <f t="shared" si="27"/>
        <v>15.120000000000022</v>
      </c>
      <c r="Q30" s="3">
        <f t="shared" si="28"/>
        <v>27.750000000000007</v>
      </c>
      <c r="R30" s="3">
        <f t="shared" si="29"/>
        <v>31.601849629412534</v>
      </c>
      <c r="S30" s="19">
        <f t="shared" si="30"/>
        <v>61.41558584152767</v>
      </c>
      <c r="T30" s="1">
        <f t="shared" si="13"/>
        <v>2</v>
      </c>
      <c r="U30" s="1">
        <f t="shared" si="14"/>
        <v>-0.9200000000000319</v>
      </c>
      <c r="V30" s="1">
        <f t="shared" si="15"/>
        <v>4.629999999999981</v>
      </c>
      <c r="W30" s="1">
        <f t="shared" si="16"/>
        <v>3.754965838047184</v>
      </c>
      <c r="X30" s="1">
        <f t="shared" si="17"/>
        <v>4.904930006474558</v>
      </c>
      <c r="Y30" s="1">
        <f t="shared" si="18"/>
        <v>2.860687252234755</v>
      </c>
      <c r="Z30" s="1">
        <f t="shared" si="19"/>
        <v>5.12672410024178</v>
      </c>
      <c r="AA30" s="1">
        <f t="shared" si="20"/>
        <v>3.1890232365922366</v>
      </c>
      <c r="AB30" s="14" t="s">
        <v>33</v>
      </c>
      <c r="BA30" s="3">
        <v>1.5</v>
      </c>
      <c r="BB30" s="3">
        <v>2.8</v>
      </c>
      <c r="BC30" s="3">
        <v>1.9</v>
      </c>
      <c r="BD30" s="3">
        <f t="shared" si="0"/>
        <v>4.578320096319441</v>
      </c>
      <c r="BE30" s="3">
        <f t="shared" si="1"/>
        <v>6.871679903680557</v>
      </c>
      <c r="BF30" s="3">
        <f t="shared" si="2"/>
        <v>-3.554349559902708</v>
      </c>
      <c r="BG30" s="3">
        <f t="shared" si="21"/>
        <v>-28.302399999999995</v>
      </c>
      <c r="BI30" s="3">
        <v>-8.59999999999998</v>
      </c>
      <c r="BJ30" s="3" t="e">
        <f t="shared" si="22"/>
        <v>#NUM!</v>
      </c>
      <c r="BK30" s="3" t="e">
        <f t="shared" si="23"/>
        <v>#NUM!</v>
      </c>
      <c r="BL30" s="3">
        <v>-8.59999999999998</v>
      </c>
      <c r="BM30" s="3" t="e">
        <f t="shared" si="24"/>
        <v>#NUM!</v>
      </c>
      <c r="BN30" s="3" t="e">
        <f t="shared" si="25"/>
        <v>#NUM!</v>
      </c>
    </row>
    <row r="31" spans="1:66" ht="12.75">
      <c r="A31" s="3">
        <v>33.648453032033984</v>
      </c>
      <c r="B31" s="3">
        <v>29.545418347923235</v>
      </c>
      <c r="C31" s="3">
        <v>18.18925059653318</v>
      </c>
      <c r="D31" s="1">
        <f t="shared" si="3"/>
        <v>61.25999999999999</v>
      </c>
      <c r="E31" s="1">
        <f t="shared" si="4"/>
        <v>20.699999999999996</v>
      </c>
      <c r="F31" s="1">
        <f t="shared" si="5"/>
        <v>23.05999999999999</v>
      </c>
      <c r="G31" s="1">
        <f t="shared" si="6"/>
        <v>30.987958951825135</v>
      </c>
      <c r="H31" s="2">
        <f t="shared" si="7"/>
        <v>48.08700123321711</v>
      </c>
      <c r="I31" s="1">
        <v>95.04</v>
      </c>
      <c r="J31" s="1">
        <v>100</v>
      </c>
      <c r="K31" s="1">
        <v>108.89</v>
      </c>
      <c r="L31" s="9">
        <v>33.88943775030737</v>
      </c>
      <c r="M31" s="9">
        <v>31.287994003123853</v>
      </c>
      <c r="N31" s="9">
        <v>17.15857562177565</v>
      </c>
      <c r="O31" s="3">
        <f t="shared" si="26"/>
        <v>62.75</v>
      </c>
      <c r="P31" s="3">
        <f t="shared" si="27"/>
        <v>15.120000000000022</v>
      </c>
      <c r="Q31" s="3">
        <f t="shared" si="28"/>
        <v>27.750000000000007</v>
      </c>
      <c r="R31" s="3">
        <f t="shared" si="29"/>
        <v>31.601849629412534</v>
      </c>
      <c r="S31" s="19">
        <f t="shared" si="30"/>
        <v>61.41558584152767</v>
      </c>
      <c r="T31" s="1">
        <f t="shared" si="13"/>
        <v>-1.490000000000009</v>
      </c>
      <c r="U31" s="1">
        <f t="shared" si="14"/>
        <v>5.579999999999973</v>
      </c>
      <c r="V31" s="1">
        <f t="shared" si="15"/>
        <v>-4.6900000000000155</v>
      </c>
      <c r="W31" s="1">
        <f t="shared" si="16"/>
        <v>-0.6138906775873991</v>
      </c>
      <c r="X31" s="1">
        <f t="shared" si="17"/>
        <v>-13.328584608310564</v>
      </c>
      <c r="Y31" s="1">
        <f t="shared" si="18"/>
        <v>-7.2633076649672</v>
      </c>
      <c r="Z31" s="1">
        <f t="shared" si="19"/>
        <v>7.43993279539539</v>
      </c>
      <c r="AA31" s="1">
        <f t="shared" si="20"/>
        <v>5.154108690940843</v>
      </c>
      <c r="AB31" s="14" t="s">
        <v>33</v>
      </c>
      <c r="BA31" s="3">
        <v>1.5</v>
      </c>
      <c r="BB31" s="3">
        <v>2.8</v>
      </c>
      <c r="BC31" s="3">
        <v>1.9</v>
      </c>
      <c r="BD31" s="3">
        <f t="shared" si="0"/>
        <v>4.578320096319441</v>
      </c>
      <c r="BE31" s="3">
        <f t="shared" si="1"/>
        <v>6.871679903680557</v>
      </c>
      <c r="BF31" s="3">
        <f t="shared" si="2"/>
        <v>-3.554349559902708</v>
      </c>
      <c r="BG31" s="3">
        <f t="shared" si="21"/>
        <v>-28.302399999999995</v>
      </c>
      <c r="BI31" s="3">
        <v>-8.54999999999998</v>
      </c>
      <c r="BJ31" s="3" t="e">
        <f t="shared" si="22"/>
        <v>#NUM!</v>
      </c>
      <c r="BK31" s="3" t="e">
        <f t="shared" si="23"/>
        <v>#NUM!</v>
      </c>
      <c r="BL31" s="3">
        <v>-8.54999999999998</v>
      </c>
      <c r="BM31" s="3" t="e">
        <f t="shared" si="24"/>
        <v>#NUM!</v>
      </c>
      <c r="BN31" s="3" t="e">
        <f t="shared" si="25"/>
        <v>#NUM!</v>
      </c>
    </row>
    <row r="32" spans="1:66" ht="12.75">
      <c r="A32" s="3">
        <v>30.15227987161273</v>
      </c>
      <c r="B32" s="3">
        <v>28.952856437840836</v>
      </c>
      <c r="C32" s="3">
        <v>16.39097018597635</v>
      </c>
      <c r="D32" s="1">
        <f t="shared" si="3"/>
        <v>60.74000000000001</v>
      </c>
      <c r="E32" s="1">
        <f t="shared" si="4"/>
        <v>10.239999999999972</v>
      </c>
      <c r="F32" s="1">
        <f t="shared" si="5"/>
        <v>25.92000000000001</v>
      </c>
      <c r="G32" s="1">
        <f t="shared" si="6"/>
        <v>27.869409753347846</v>
      </c>
      <c r="H32" s="2">
        <f t="shared" si="7"/>
        <v>68.44292071496233</v>
      </c>
      <c r="I32" s="1">
        <v>95.04</v>
      </c>
      <c r="J32" s="1">
        <v>100</v>
      </c>
      <c r="K32" s="1">
        <v>108.89</v>
      </c>
      <c r="L32" s="9">
        <v>33.88943775030737</v>
      </c>
      <c r="M32" s="9">
        <v>31.287994003123853</v>
      </c>
      <c r="N32" s="9">
        <v>17.15857562177565</v>
      </c>
      <c r="O32" s="3">
        <f t="shared" si="26"/>
        <v>62.75</v>
      </c>
      <c r="P32" s="3">
        <f t="shared" si="27"/>
        <v>15.120000000000022</v>
      </c>
      <c r="Q32" s="3">
        <f t="shared" si="28"/>
        <v>27.750000000000007</v>
      </c>
      <c r="R32" s="3">
        <f t="shared" si="29"/>
        <v>31.601849629412534</v>
      </c>
      <c r="S32" s="19">
        <f t="shared" si="30"/>
        <v>61.41558584152767</v>
      </c>
      <c r="T32" s="1">
        <f t="shared" si="13"/>
        <v>-2.009999999999991</v>
      </c>
      <c r="U32" s="1">
        <f t="shared" si="14"/>
        <v>-4.8800000000000505</v>
      </c>
      <c r="V32" s="1">
        <f t="shared" si="15"/>
        <v>-1.8299999999999983</v>
      </c>
      <c r="W32" s="1">
        <f t="shared" si="16"/>
        <v>-3.7324398760646886</v>
      </c>
      <c r="X32" s="1">
        <f t="shared" si="17"/>
        <v>7.027334873434654</v>
      </c>
      <c r="Y32" s="1">
        <f t="shared" si="18"/>
        <v>3.6376080838323697</v>
      </c>
      <c r="Z32" s="1">
        <f t="shared" si="19"/>
        <v>5.586000358037981</v>
      </c>
      <c r="AA32" s="1">
        <f t="shared" si="20"/>
        <v>3.53621805928697</v>
      </c>
      <c r="AB32" s="14" t="s">
        <v>33</v>
      </c>
      <c r="BA32" s="3">
        <v>1.5</v>
      </c>
      <c r="BB32" s="3">
        <v>2.8</v>
      </c>
      <c r="BC32" s="3">
        <v>1.9</v>
      </c>
      <c r="BD32" s="3">
        <f t="shared" si="0"/>
        <v>4.578320096319441</v>
      </c>
      <c r="BE32" s="3">
        <f t="shared" si="1"/>
        <v>6.871679903680557</v>
      </c>
      <c r="BF32" s="3">
        <f t="shared" si="2"/>
        <v>-3.554349559902708</v>
      </c>
      <c r="BG32" s="3">
        <f t="shared" si="21"/>
        <v>-28.302399999999995</v>
      </c>
      <c r="BI32" s="3">
        <v>-8.499999999999979</v>
      </c>
      <c r="BJ32" s="3" t="e">
        <f t="shared" si="22"/>
        <v>#NUM!</v>
      </c>
      <c r="BK32" s="3" t="e">
        <f t="shared" si="23"/>
        <v>#NUM!</v>
      </c>
      <c r="BL32" s="3">
        <v>-8.499999999999979</v>
      </c>
      <c r="BM32" s="3" t="e">
        <f t="shared" si="24"/>
        <v>#NUM!</v>
      </c>
      <c r="BN32" s="3" t="e">
        <f t="shared" si="25"/>
        <v>#NUM!</v>
      </c>
    </row>
    <row r="33" spans="1:66" ht="13.5" thickBot="1">
      <c r="A33" s="3">
        <v>37.54377272636958</v>
      </c>
      <c r="B33" s="3">
        <v>34.592291876396644</v>
      </c>
      <c r="C33" s="3">
        <v>16.532904704726185</v>
      </c>
      <c r="D33" s="1">
        <f t="shared" si="3"/>
        <v>65.43</v>
      </c>
      <c r="E33" s="1">
        <f t="shared" si="4"/>
        <v>15.880000000000006</v>
      </c>
      <c r="F33" s="1">
        <f t="shared" si="5"/>
        <v>33.699999999999996</v>
      </c>
      <c r="G33" s="1">
        <f t="shared" si="6"/>
        <v>37.254052128594005</v>
      </c>
      <c r="H33" s="2">
        <f t="shared" si="7"/>
        <v>64.76940743032299</v>
      </c>
      <c r="I33" s="1">
        <v>95.04</v>
      </c>
      <c r="J33" s="1">
        <v>100</v>
      </c>
      <c r="K33" s="1">
        <v>108.89</v>
      </c>
      <c r="L33" s="9">
        <v>33.88943775030737</v>
      </c>
      <c r="M33" s="9">
        <v>31.287994003123853</v>
      </c>
      <c r="N33" s="9">
        <v>17.15857562177565</v>
      </c>
      <c r="O33" s="3">
        <f t="shared" si="26"/>
        <v>62.75</v>
      </c>
      <c r="P33" s="3">
        <f t="shared" si="27"/>
        <v>15.120000000000022</v>
      </c>
      <c r="Q33" s="3">
        <f t="shared" si="28"/>
        <v>27.750000000000007</v>
      </c>
      <c r="R33" s="3">
        <f t="shared" si="29"/>
        <v>31.601849629412534</v>
      </c>
      <c r="S33" s="19">
        <f t="shared" si="30"/>
        <v>61.41558584152767</v>
      </c>
      <c r="T33" s="1">
        <f t="shared" si="13"/>
        <v>2.680000000000007</v>
      </c>
      <c r="U33" s="1">
        <f t="shared" si="14"/>
        <v>0.7599999999999838</v>
      </c>
      <c r="V33" s="1">
        <f t="shared" si="15"/>
        <v>5.949999999999989</v>
      </c>
      <c r="W33" s="1">
        <f t="shared" si="16"/>
        <v>5.65220249918147</v>
      </c>
      <c r="X33" s="1">
        <f t="shared" si="17"/>
        <v>3.353821588795313</v>
      </c>
      <c r="Y33" s="1">
        <f t="shared" si="18"/>
        <v>2.00816008033386</v>
      </c>
      <c r="Z33" s="1">
        <f t="shared" si="19"/>
        <v>6.569817349059247</v>
      </c>
      <c r="AA33" s="1">
        <f t="shared" si="20"/>
        <v>3.8058082546076486</v>
      </c>
      <c r="AB33" s="15" t="s">
        <v>33</v>
      </c>
      <c r="BA33" s="3">
        <v>1.5</v>
      </c>
      <c r="BB33" s="3">
        <v>2.8</v>
      </c>
      <c r="BC33" s="3">
        <v>1.9</v>
      </c>
      <c r="BD33" s="3">
        <f t="shared" si="0"/>
        <v>4.578320096319441</v>
      </c>
      <c r="BE33" s="3">
        <f t="shared" si="1"/>
        <v>6.871679903680557</v>
      </c>
      <c r="BF33" s="3">
        <f t="shared" si="2"/>
        <v>-3.554349559902708</v>
      </c>
      <c r="BG33" s="3">
        <f t="shared" si="21"/>
        <v>-28.302399999999995</v>
      </c>
      <c r="BI33" s="3">
        <v>-8.449999999999978</v>
      </c>
      <c r="BJ33" s="3" t="e">
        <f t="shared" si="22"/>
        <v>#NUM!</v>
      </c>
      <c r="BK33" s="3" t="e">
        <f t="shared" si="23"/>
        <v>#NUM!</v>
      </c>
      <c r="BL33" s="3">
        <v>-8.449999999999978</v>
      </c>
      <c r="BM33" s="3" t="e">
        <f t="shared" si="24"/>
        <v>#NUM!</v>
      </c>
      <c r="BN33" s="3" t="e">
        <f t="shared" si="25"/>
        <v>#NUM!</v>
      </c>
    </row>
    <row r="34" spans="15:66" ht="12.75">
      <c r="O34" s="3">
        <f t="shared" si="26"/>
        <v>62.75</v>
      </c>
      <c r="P34" s="3">
        <f t="shared" si="27"/>
        <v>15.120000000000022</v>
      </c>
      <c r="Q34" s="3">
        <f t="shared" si="28"/>
        <v>27.750000000000007</v>
      </c>
      <c r="R34" s="3">
        <f t="shared" si="29"/>
        <v>31.601849629412534</v>
      </c>
      <c r="S34" s="19">
        <f t="shared" si="30"/>
        <v>61.41558584152767</v>
      </c>
      <c r="BA34" s="3">
        <v>1.5</v>
      </c>
      <c r="BB34" s="3">
        <v>2.8</v>
      </c>
      <c r="BC34" s="3">
        <v>1.9</v>
      </c>
      <c r="BD34" s="3">
        <f t="shared" si="0"/>
        <v>4.578320096319441</v>
      </c>
      <c r="BE34" s="3">
        <f t="shared" si="1"/>
        <v>6.871679903680557</v>
      </c>
      <c r="BF34" s="3">
        <f t="shared" si="2"/>
        <v>-3.554349559902708</v>
      </c>
      <c r="BG34" s="3">
        <f t="shared" si="21"/>
        <v>-28.302399999999995</v>
      </c>
      <c r="BI34" s="3">
        <v>-8.399999999999977</v>
      </c>
      <c r="BJ34" s="3" t="e">
        <f t="shared" si="22"/>
        <v>#NUM!</v>
      </c>
      <c r="BK34" s="3" t="e">
        <f t="shared" si="23"/>
        <v>#NUM!</v>
      </c>
      <c r="BL34" s="3">
        <v>-8.399999999999977</v>
      </c>
      <c r="BM34" s="3" t="e">
        <f t="shared" si="24"/>
        <v>#NUM!</v>
      </c>
      <c r="BN34" s="3" t="e">
        <f t="shared" si="25"/>
        <v>#NUM!</v>
      </c>
    </row>
    <row r="35" spans="12:66" ht="12.75">
      <c r="L35" s="22"/>
      <c r="M35" s="22"/>
      <c r="O35" s="3">
        <f t="shared" si="26"/>
        <v>62.75</v>
      </c>
      <c r="P35" s="3">
        <f t="shared" si="27"/>
        <v>15.120000000000022</v>
      </c>
      <c r="Q35" s="3">
        <f t="shared" si="28"/>
        <v>27.750000000000007</v>
      </c>
      <c r="R35" s="3">
        <f t="shared" si="29"/>
        <v>31.601849629412534</v>
      </c>
      <c r="S35" s="19">
        <f t="shared" si="30"/>
        <v>61.41558584152767</v>
      </c>
      <c r="BA35" s="3">
        <v>1.5</v>
      </c>
      <c r="BB35" s="3">
        <v>2.8</v>
      </c>
      <c r="BC35" s="3">
        <v>1.9</v>
      </c>
      <c r="BD35" s="3">
        <f t="shared" si="0"/>
        <v>4.578320096319441</v>
      </c>
      <c r="BE35" s="3">
        <f t="shared" si="1"/>
        <v>6.871679903680557</v>
      </c>
      <c r="BF35" s="3">
        <f t="shared" si="2"/>
        <v>-3.554349559902708</v>
      </c>
      <c r="BG35" s="3">
        <f t="shared" si="21"/>
        <v>-28.302399999999995</v>
      </c>
      <c r="BI35" s="3">
        <v>-8.349999999999977</v>
      </c>
      <c r="BJ35" s="3" t="e">
        <f t="shared" si="22"/>
        <v>#NUM!</v>
      </c>
      <c r="BK35" s="3" t="e">
        <f t="shared" si="23"/>
        <v>#NUM!</v>
      </c>
      <c r="BL35" s="3">
        <v>-8.349999999999977</v>
      </c>
      <c r="BM35" s="3" t="e">
        <f t="shared" si="24"/>
        <v>#NUM!</v>
      </c>
      <c r="BN35" s="3" t="e">
        <f t="shared" si="25"/>
        <v>#NUM!</v>
      </c>
    </row>
    <row r="36" spans="15:66" ht="12.75">
      <c r="O36" s="3">
        <f t="shared" si="26"/>
        <v>62.75</v>
      </c>
      <c r="P36" s="3">
        <f t="shared" si="27"/>
        <v>15.120000000000022</v>
      </c>
      <c r="Q36" s="3">
        <f t="shared" si="28"/>
        <v>27.750000000000007</v>
      </c>
      <c r="R36" s="3">
        <f t="shared" si="29"/>
        <v>31.601849629412534</v>
      </c>
      <c r="S36" s="19">
        <f t="shared" si="30"/>
        <v>61.41558584152767</v>
      </c>
      <c r="BA36" s="3">
        <v>1.5</v>
      </c>
      <c r="BB36" s="3">
        <v>2.8</v>
      </c>
      <c r="BC36" s="3">
        <v>1.9</v>
      </c>
      <c r="BD36" s="3">
        <f t="shared" si="0"/>
        <v>4.578320096319441</v>
      </c>
      <c r="BE36" s="3">
        <f t="shared" si="1"/>
        <v>6.871679903680557</v>
      </c>
      <c r="BF36" s="3">
        <f t="shared" si="2"/>
        <v>-3.554349559902708</v>
      </c>
      <c r="BG36" s="3">
        <f t="shared" si="21"/>
        <v>-28.302399999999995</v>
      </c>
      <c r="BI36" s="3">
        <v>-8.299999999999976</v>
      </c>
      <c r="BJ36" s="3" t="e">
        <f t="shared" si="22"/>
        <v>#NUM!</v>
      </c>
      <c r="BK36" s="3" t="e">
        <f t="shared" si="23"/>
        <v>#NUM!</v>
      </c>
      <c r="BL36" s="3">
        <v>-8.299999999999976</v>
      </c>
      <c r="BM36" s="3" t="e">
        <f t="shared" si="24"/>
        <v>#NUM!</v>
      </c>
      <c r="BN36" s="3" t="e">
        <f t="shared" si="25"/>
        <v>#NUM!</v>
      </c>
    </row>
    <row r="37" spans="15:66" ht="12.75">
      <c r="O37" s="3">
        <f t="shared" si="26"/>
        <v>62.75</v>
      </c>
      <c r="P37" s="3">
        <f t="shared" si="27"/>
        <v>15.120000000000022</v>
      </c>
      <c r="Q37" s="3">
        <f t="shared" si="28"/>
        <v>27.750000000000007</v>
      </c>
      <c r="R37" s="3">
        <f t="shared" si="29"/>
        <v>31.601849629412534</v>
      </c>
      <c r="S37" s="19">
        <f t="shared" si="30"/>
        <v>61.41558584152767</v>
      </c>
      <c r="BA37" s="3">
        <v>1.5</v>
      </c>
      <c r="BB37" s="3">
        <v>2.8</v>
      </c>
      <c r="BC37" s="3">
        <v>1.9</v>
      </c>
      <c r="BD37" s="3">
        <f t="shared" si="0"/>
        <v>4.578320096319441</v>
      </c>
      <c r="BE37" s="3">
        <f t="shared" si="1"/>
        <v>6.871679903680557</v>
      </c>
      <c r="BF37" s="3">
        <f t="shared" si="2"/>
        <v>-3.554349559902708</v>
      </c>
      <c r="BG37" s="3">
        <f t="shared" si="21"/>
        <v>-28.302399999999995</v>
      </c>
      <c r="BI37" s="3">
        <v>-8.249999999999975</v>
      </c>
      <c r="BJ37" s="3" t="e">
        <f t="shared" si="22"/>
        <v>#NUM!</v>
      </c>
      <c r="BK37" s="3" t="e">
        <f t="shared" si="23"/>
        <v>#NUM!</v>
      </c>
      <c r="BL37" s="3">
        <v>-8.249999999999975</v>
      </c>
      <c r="BM37" s="3" t="e">
        <f t="shared" si="24"/>
        <v>#NUM!</v>
      </c>
      <c r="BN37" s="3" t="e">
        <f t="shared" si="25"/>
        <v>#NUM!</v>
      </c>
    </row>
    <row r="38" spans="15:66" ht="12.75">
      <c r="O38" s="3">
        <f t="shared" si="26"/>
        <v>62.75</v>
      </c>
      <c r="P38" s="3">
        <f t="shared" si="27"/>
        <v>15.120000000000022</v>
      </c>
      <c r="Q38" s="3">
        <f t="shared" si="28"/>
        <v>27.750000000000007</v>
      </c>
      <c r="R38" s="3">
        <f t="shared" si="29"/>
        <v>31.601849629412534</v>
      </c>
      <c r="S38" s="19">
        <f t="shared" si="30"/>
        <v>61.41558584152767</v>
      </c>
      <c r="BA38" s="3">
        <v>1.5</v>
      </c>
      <c r="BB38" s="3">
        <v>2.8</v>
      </c>
      <c r="BC38" s="3">
        <v>1.9</v>
      </c>
      <c r="BD38" s="3">
        <f t="shared" si="0"/>
        <v>4.578320096319441</v>
      </c>
      <c r="BE38" s="3">
        <f t="shared" si="1"/>
        <v>6.871679903680557</v>
      </c>
      <c r="BF38" s="3">
        <f t="shared" si="2"/>
        <v>-3.554349559902708</v>
      </c>
      <c r="BG38" s="3">
        <f t="shared" si="21"/>
        <v>-28.302399999999995</v>
      </c>
      <c r="BI38" s="3">
        <v>-8.199999999999974</v>
      </c>
      <c r="BJ38" s="3" t="e">
        <f t="shared" si="22"/>
        <v>#NUM!</v>
      </c>
      <c r="BK38" s="3" t="e">
        <f t="shared" si="23"/>
        <v>#NUM!</v>
      </c>
      <c r="BL38" s="3">
        <v>-8.199999999999974</v>
      </c>
      <c r="BM38" s="3" t="e">
        <f t="shared" si="24"/>
        <v>#NUM!</v>
      </c>
      <c r="BN38" s="3" t="e">
        <f t="shared" si="25"/>
        <v>#NUM!</v>
      </c>
    </row>
    <row r="39" spans="15:66" ht="12.75">
      <c r="O39" s="3">
        <f t="shared" si="26"/>
        <v>62.75</v>
      </c>
      <c r="P39" s="3">
        <f t="shared" si="27"/>
        <v>15.120000000000022</v>
      </c>
      <c r="Q39" s="3">
        <f t="shared" si="28"/>
        <v>27.750000000000007</v>
      </c>
      <c r="R39" s="3">
        <f t="shared" si="29"/>
        <v>31.601849629412534</v>
      </c>
      <c r="S39" s="19">
        <f t="shared" si="30"/>
        <v>61.41558584152767</v>
      </c>
      <c r="BA39" s="3">
        <v>1.5</v>
      </c>
      <c r="BB39" s="3">
        <v>2.8</v>
      </c>
      <c r="BC39" s="3">
        <v>1.9</v>
      </c>
      <c r="BD39" s="3">
        <f t="shared" si="0"/>
        <v>4.578320096319441</v>
      </c>
      <c r="BE39" s="3">
        <f t="shared" si="1"/>
        <v>6.871679903680557</v>
      </c>
      <c r="BF39" s="3">
        <f t="shared" si="2"/>
        <v>-3.554349559902708</v>
      </c>
      <c r="BG39" s="3">
        <f t="shared" si="21"/>
        <v>-28.302399999999995</v>
      </c>
      <c r="BI39" s="3">
        <v>-8.149999999999974</v>
      </c>
      <c r="BJ39" s="3" t="e">
        <f t="shared" si="22"/>
        <v>#NUM!</v>
      </c>
      <c r="BK39" s="3" t="e">
        <f t="shared" si="23"/>
        <v>#NUM!</v>
      </c>
      <c r="BL39" s="3">
        <v>-8.149999999999974</v>
      </c>
      <c r="BM39" s="3" t="e">
        <f t="shared" si="24"/>
        <v>#NUM!</v>
      </c>
      <c r="BN39" s="3" t="e">
        <f t="shared" si="25"/>
        <v>#NUM!</v>
      </c>
    </row>
    <row r="40" spans="15:66" ht="12.75">
      <c r="O40" s="3">
        <f t="shared" si="26"/>
        <v>62.75</v>
      </c>
      <c r="P40" s="3">
        <f t="shared" si="27"/>
        <v>15.120000000000022</v>
      </c>
      <c r="Q40" s="3">
        <f t="shared" si="28"/>
        <v>27.750000000000007</v>
      </c>
      <c r="R40" s="3">
        <f t="shared" si="29"/>
        <v>31.601849629412534</v>
      </c>
      <c r="S40" s="19">
        <f t="shared" si="30"/>
        <v>61.41558584152767</v>
      </c>
      <c r="BA40" s="3">
        <v>1.5</v>
      </c>
      <c r="BB40" s="3">
        <v>2.8</v>
      </c>
      <c r="BC40" s="3">
        <v>1.9</v>
      </c>
      <c r="BD40" s="3">
        <f t="shared" si="0"/>
        <v>4.578320096319441</v>
      </c>
      <c r="BE40" s="3">
        <f t="shared" si="1"/>
        <v>6.871679903680557</v>
      </c>
      <c r="BF40" s="3">
        <f t="shared" si="2"/>
        <v>-3.554349559902708</v>
      </c>
      <c r="BG40" s="3">
        <f t="shared" si="21"/>
        <v>-28.302399999999995</v>
      </c>
      <c r="BI40" s="3">
        <v>-8.099999999999973</v>
      </c>
      <c r="BJ40" s="3" t="e">
        <f t="shared" si="22"/>
        <v>#NUM!</v>
      </c>
      <c r="BK40" s="3" t="e">
        <f t="shared" si="23"/>
        <v>#NUM!</v>
      </c>
      <c r="BL40" s="3">
        <v>-8.099999999999973</v>
      </c>
      <c r="BM40" s="3" t="e">
        <f t="shared" si="24"/>
        <v>#NUM!</v>
      </c>
      <c r="BN40" s="3" t="e">
        <f t="shared" si="25"/>
        <v>#NUM!</v>
      </c>
    </row>
    <row r="41" spans="15:66" ht="12.75">
      <c r="O41" s="3">
        <f t="shared" si="26"/>
        <v>62.75</v>
      </c>
      <c r="P41" s="3">
        <f t="shared" si="27"/>
        <v>15.120000000000022</v>
      </c>
      <c r="Q41" s="3">
        <f t="shared" si="28"/>
        <v>27.750000000000007</v>
      </c>
      <c r="R41" s="3">
        <f t="shared" si="29"/>
        <v>31.601849629412534</v>
      </c>
      <c r="S41" s="19">
        <f t="shared" si="30"/>
        <v>61.41558584152767</v>
      </c>
      <c r="BA41" s="3">
        <v>1.5</v>
      </c>
      <c r="BB41" s="3">
        <v>2.8</v>
      </c>
      <c r="BC41" s="3">
        <v>1.9</v>
      </c>
      <c r="BD41" s="3">
        <f t="shared" si="0"/>
        <v>4.578320096319441</v>
      </c>
      <c r="BE41" s="3">
        <f t="shared" si="1"/>
        <v>6.871679903680557</v>
      </c>
      <c r="BF41" s="3">
        <f t="shared" si="2"/>
        <v>-3.554349559902708</v>
      </c>
      <c r="BG41" s="3">
        <f t="shared" si="21"/>
        <v>-28.302399999999995</v>
      </c>
      <c r="BI41" s="3">
        <v>-8.049999999999972</v>
      </c>
      <c r="BJ41" s="3" t="e">
        <f t="shared" si="22"/>
        <v>#NUM!</v>
      </c>
      <c r="BK41" s="3" t="e">
        <f t="shared" si="23"/>
        <v>#NUM!</v>
      </c>
      <c r="BL41" s="3">
        <v>-8.049999999999972</v>
      </c>
      <c r="BM41" s="3" t="e">
        <f t="shared" si="24"/>
        <v>#NUM!</v>
      </c>
      <c r="BN41" s="3" t="e">
        <f t="shared" si="25"/>
        <v>#NUM!</v>
      </c>
    </row>
    <row r="42" spans="15:66" ht="12.75">
      <c r="O42" s="3">
        <f t="shared" si="26"/>
        <v>62.75</v>
      </c>
      <c r="P42" s="3">
        <f t="shared" si="27"/>
        <v>15.120000000000022</v>
      </c>
      <c r="Q42" s="3">
        <f t="shared" si="28"/>
        <v>27.750000000000007</v>
      </c>
      <c r="R42" s="3">
        <f t="shared" si="29"/>
        <v>31.601849629412534</v>
      </c>
      <c r="S42" s="19">
        <f t="shared" si="30"/>
        <v>61.41558584152767</v>
      </c>
      <c r="BA42" s="3">
        <v>1.5</v>
      </c>
      <c r="BB42" s="3">
        <v>2.8</v>
      </c>
      <c r="BC42" s="3">
        <v>1.9</v>
      </c>
      <c r="BD42" s="3">
        <f t="shared" si="0"/>
        <v>4.578320096319441</v>
      </c>
      <c r="BE42" s="3">
        <f t="shared" si="1"/>
        <v>6.871679903680557</v>
      </c>
      <c r="BF42" s="3">
        <f t="shared" si="2"/>
        <v>-3.554349559902708</v>
      </c>
      <c r="BG42" s="3">
        <f t="shared" si="21"/>
        <v>-28.302399999999995</v>
      </c>
      <c r="BI42" s="3">
        <v>-7.9999999999999725</v>
      </c>
      <c r="BJ42" s="3" t="e">
        <f t="shared" si="22"/>
        <v>#NUM!</v>
      </c>
      <c r="BK42" s="3" t="e">
        <f t="shared" si="23"/>
        <v>#NUM!</v>
      </c>
      <c r="BL42" s="3">
        <v>-7.9999999999999725</v>
      </c>
      <c r="BM42" s="3" t="e">
        <f t="shared" si="24"/>
        <v>#NUM!</v>
      </c>
      <c r="BN42" s="3" t="e">
        <f t="shared" si="25"/>
        <v>#NUM!</v>
      </c>
    </row>
    <row r="43" spans="15:66" ht="12.75">
      <c r="O43" s="3">
        <f t="shared" si="26"/>
        <v>62.75</v>
      </c>
      <c r="P43" s="3">
        <f t="shared" si="27"/>
        <v>15.120000000000022</v>
      </c>
      <c r="Q43" s="3">
        <f t="shared" si="28"/>
        <v>27.750000000000007</v>
      </c>
      <c r="R43" s="3">
        <f t="shared" si="29"/>
        <v>31.601849629412534</v>
      </c>
      <c r="S43" s="19">
        <f t="shared" si="30"/>
        <v>61.41558584152767</v>
      </c>
      <c r="BA43" s="3">
        <v>1.5</v>
      </c>
      <c r="BB43" s="3">
        <v>2.8</v>
      </c>
      <c r="BC43" s="3">
        <v>1.9</v>
      </c>
      <c r="BD43" s="3">
        <f t="shared" si="0"/>
        <v>4.578320096319441</v>
      </c>
      <c r="BE43" s="3">
        <f t="shared" si="1"/>
        <v>6.871679903680557</v>
      </c>
      <c r="BF43" s="3">
        <f t="shared" si="2"/>
        <v>-3.554349559902708</v>
      </c>
      <c r="BG43" s="3">
        <f t="shared" si="21"/>
        <v>-28.302399999999995</v>
      </c>
      <c r="BI43" s="3">
        <v>-7.949999999999973</v>
      </c>
      <c r="BJ43" s="3" t="e">
        <f t="shared" si="22"/>
        <v>#NUM!</v>
      </c>
      <c r="BK43" s="3" t="e">
        <f t="shared" si="23"/>
        <v>#NUM!</v>
      </c>
      <c r="BL43" s="3">
        <v>-7.949999999999973</v>
      </c>
      <c r="BM43" s="3" t="e">
        <f t="shared" si="24"/>
        <v>#NUM!</v>
      </c>
      <c r="BN43" s="3" t="e">
        <f t="shared" si="25"/>
        <v>#NUM!</v>
      </c>
    </row>
    <row r="44" spans="15:66" ht="12.75">
      <c r="O44" s="3">
        <f t="shared" si="26"/>
        <v>62.75</v>
      </c>
      <c r="P44" s="3">
        <f t="shared" si="27"/>
        <v>15.120000000000022</v>
      </c>
      <c r="Q44" s="3">
        <f t="shared" si="28"/>
        <v>27.750000000000007</v>
      </c>
      <c r="R44" s="3">
        <f t="shared" si="29"/>
        <v>31.601849629412534</v>
      </c>
      <c r="S44" s="19">
        <f t="shared" si="30"/>
        <v>61.41558584152767</v>
      </c>
      <c r="BA44" s="3">
        <v>1.5</v>
      </c>
      <c r="BB44" s="3">
        <v>2.8</v>
      </c>
      <c r="BC44" s="3">
        <v>1.9</v>
      </c>
      <c r="BD44" s="3">
        <f t="shared" si="0"/>
        <v>4.578320096319441</v>
      </c>
      <c r="BE44" s="3">
        <f t="shared" si="1"/>
        <v>6.871679903680557</v>
      </c>
      <c r="BF44" s="3">
        <f t="shared" si="2"/>
        <v>-3.554349559902708</v>
      </c>
      <c r="BG44" s="3">
        <f t="shared" si="21"/>
        <v>-28.302399999999995</v>
      </c>
      <c r="BI44" s="3">
        <v>-7.899999999999973</v>
      </c>
      <c r="BJ44" s="3" t="e">
        <f t="shared" si="22"/>
        <v>#NUM!</v>
      </c>
      <c r="BK44" s="3" t="e">
        <f t="shared" si="23"/>
        <v>#NUM!</v>
      </c>
      <c r="BL44" s="3">
        <v>-7.899999999999973</v>
      </c>
      <c r="BM44" s="3" t="e">
        <f t="shared" si="24"/>
        <v>#NUM!</v>
      </c>
      <c r="BN44" s="3" t="e">
        <f t="shared" si="25"/>
        <v>#NUM!</v>
      </c>
    </row>
    <row r="45" spans="15:66" ht="12.75">
      <c r="O45" s="3">
        <f t="shared" si="26"/>
        <v>62.75</v>
      </c>
      <c r="P45" s="3">
        <f t="shared" si="27"/>
        <v>15.120000000000022</v>
      </c>
      <c r="Q45" s="3">
        <f t="shared" si="28"/>
        <v>27.750000000000007</v>
      </c>
      <c r="R45" s="3">
        <f t="shared" si="29"/>
        <v>31.601849629412534</v>
      </c>
      <c r="S45" s="19">
        <f t="shared" si="30"/>
        <v>61.41558584152767</v>
      </c>
      <c r="BA45" s="3">
        <v>1.5</v>
      </c>
      <c r="BB45" s="3">
        <v>2.8</v>
      </c>
      <c r="BC45" s="3">
        <v>1.9</v>
      </c>
      <c r="BD45" s="3">
        <f t="shared" si="0"/>
        <v>4.578320096319441</v>
      </c>
      <c r="BE45" s="3">
        <f t="shared" si="1"/>
        <v>6.871679903680557</v>
      </c>
      <c r="BF45" s="3">
        <f t="shared" si="2"/>
        <v>-3.554349559902708</v>
      </c>
      <c r="BG45" s="3">
        <f t="shared" si="21"/>
        <v>-28.302399999999995</v>
      </c>
      <c r="BI45" s="3">
        <v>-7.849999999999973</v>
      </c>
      <c r="BJ45" s="3" t="e">
        <f t="shared" si="22"/>
        <v>#NUM!</v>
      </c>
      <c r="BK45" s="3" t="e">
        <f t="shared" si="23"/>
        <v>#NUM!</v>
      </c>
      <c r="BL45" s="3">
        <v>-7.849999999999973</v>
      </c>
      <c r="BM45" s="3" t="e">
        <f t="shared" si="24"/>
        <v>#NUM!</v>
      </c>
      <c r="BN45" s="3" t="e">
        <f t="shared" si="25"/>
        <v>#NUM!</v>
      </c>
    </row>
    <row r="46" spans="15:66" ht="12.75">
      <c r="O46" s="3">
        <f t="shared" si="26"/>
        <v>62.75</v>
      </c>
      <c r="P46" s="3">
        <f t="shared" si="27"/>
        <v>15.120000000000022</v>
      </c>
      <c r="Q46" s="3">
        <f t="shared" si="28"/>
        <v>27.750000000000007</v>
      </c>
      <c r="R46" s="3">
        <f t="shared" si="29"/>
        <v>31.601849629412534</v>
      </c>
      <c r="S46" s="19">
        <f t="shared" si="30"/>
        <v>61.41558584152767</v>
      </c>
      <c r="BA46" s="3">
        <v>1.5</v>
      </c>
      <c r="BB46" s="3">
        <v>2.8</v>
      </c>
      <c r="BC46" s="3">
        <v>1.9</v>
      </c>
      <c r="BD46" s="3">
        <f t="shared" si="0"/>
        <v>4.578320096319441</v>
      </c>
      <c r="BE46" s="3">
        <f t="shared" si="1"/>
        <v>6.871679903680557</v>
      </c>
      <c r="BF46" s="3">
        <f t="shared" si="2"/>
        <v>-3.554349559902708</v>
      </c>
      <c r="BG46" s="3">
        <f t="shared" si="21"/>
        <v>-28.302399999999995</v>
      </c>
      <c r="BI46" s="3">
        <v>-7.799999999999973</v>
      </c>
      <c r="BJ46" s="3" t="e">
        <f t="shared" si="22"/>
        <v>#NUM!</v>
      </c>
      <c r="BK46" s="3" t="e">
        <f t="shared" si="23"/>
        <v>#NUM!</v>
      </c>
      <c r="BL46" s="3">
        <v>-7.799999999999973</v>
      </c>
      <c r="BM46" s="3" t="e">
        <f t="shared" si="24"/>
        <v>#NUM!</v>
      </c>
      <c r="BN46" s="3" t="e">
        <f t="shared" si="25"/>
        <v>#NUM!</v>
      </c>
    </row>
    <row r="47" spans="15:66" ht="12.75">
      <c r="O47" s="3">
        <f t="shared" si="26"/>
        <v>62.75</v>
      </c>
      <c r="P47" s="3">
        <f t="shared" si="27"/>
        <v>15.120000000000022</v>
      </c>
      <c r="Q47" s="3">
        <f t="shared" si="28"/>
        <v>27.750000000000007</v>
      </c>
      <c r="R47" s="3">
        <f t="shared" si="29"/>
        <v>31.601849629412534</v>
      </c>
      <c r="S47" s="19">
        <f t="shared" si="30"/>
        <v>61.41558584152767</v>
      </c>
      <c r="BA47" s="3">
        <v>1.5</v>
      </c>
      <c r="BB47" s="3">
        <v>2.8</v>
      </c>
      <c r="BC47" s="3">
        <v>1.9</v>
      </c>
      <c r="BD47" s="3">
        <f t="shared" si="0"/>
        <v>4.578320096319441</v>
      </c>
      <c r="BE47" s="3">
        <f t="shared" si="1"/>
        <v>6.871679903680557</v>
      </c>
      <c r="BF47" s="3">
        <f t="shared" si="2"/>
        <v>-3.554349559902708</v>
      </c>
      <c r="BG47" s="3">
        <f t="shared" si="21"/>
        <v>-28.302399999999995</v>
      </c>
      <c r="BI47" s="3">
        <v>-7.749999999999973</v>
      </c>
      <c r="BJ47" s="3" t="e">
        <f t="shared" si="22"/>
        <v>#NUM!</v>
      </c>
      <c r="BK47" s="3" t="e">
        <f t="shared" si="23"/>
        <v>#NUM!</v>
      </c>
      <c r="BL47" s="3">
        <v>-7.749999999999973</v>
      </c>
      <c r="BM47" s="3" t="e">
        <f t="shared" si="24"/>
        <v>#NUM!</v>
      </c>
      <c r="BN47" s="3" t="e">
        <f t="shared" si="25"/>
        <v>#NUM!</v>
      </c>
    </row>
    <row r="48" spans="15:66" ht="12.75">
      <c r="O48" s="3">
        <f t="shared" si="26"/>
        <v>62.75</v>
      </c>
      <c r="P48" s="3">
        <f t="shared" si="27"/>
        <v>15.120000000000022</v>
      </c>
      <c r="Q48" s="3">
        <f t="shared" si="28"/>
        <v>27.750000000000007</v>
      </c>
      <c r="R48" s="3">
        <f t="shared" si="29"/>
        <v>31.601849629412534</v>
      </c>
      <c r="S48" s="19">
        <f t="shared" si="30"/>
        <v>61.41558584152767</v>
      </c>
      <c r="BA48" s="3">
        <v>1.5</v>
      </c>
      <c r="BB48" s="3">
        <v>2.8</v>
      </c>
      <c r="BC48" s="3">
        <v>1.9</v>
      </c>
      <c r="BD48" s="3">
        <f t="shared" si="0"/>
        <v>4.578320096319441</v>
      </c>
      <c r="BE48" s="3">
        <f t="shared" si="1"/>
        <v>6.871679903680557</v>
      </c>
      <c r="BF48" s="3">
        <f t="shared" si="2"/>
        <v>-3.554349559902708</v>
      </c>
      <c r="BG48" s="3">
        <f t="shared" si="21"/>
        <v>-28.302399999999995</v>
      </c>
      <c r="BI48" s="3">
        <v>-7.6999999999999735</v>
      </c>
      <c r="BJ48" s="3" t="e">
        <f t="shared" si="22"/>
        <v>#NUM!</v>
      </c>
      <c r="BK48" s="3" t="e">
        <f t="shared" si="23"/>
        <v>#NUM!</v>
      </c>
      <c r="BL48" s="3">
        <v>-7.6999999999999735</v>
      </c>
      <c r="BM48" s="3" t="e">
        <f t="shared" si="24"/>
        <v>#NUM!</v>
      </c>
      <c r="BN48" s="3" t="e">
        <f t="shared" si="25"/>
        <v>#NUM!</v>
      </c>
    </row>
    <row r="49" spans="15:66" ht="12.75">
      <c r="O49" s="3">
        <f t="shared" si="26"/>
        <v>62.75</v>
      </c>
      <c r="P49" s="3">
        <f t="shared" si="27"/>
        <v>15.120000000000022</v>
      </c>
      <c r="Q49" s="3">
        <f t="shared" si="28"/>
        <v>27.750000000000007</v>
      </c>
      <c r="R49" s="3">
        <f t="shared" si="29"/>
        <v>31.601849629412534</v>
      </c>
      <c r="S49" s="19">
        <f t="shared" si="30"/>
        <v>61.41558584152767</v>
      </c>
      <c r="BA49" s="3">
        <v>1.5</v>
      </c>
      <c r="BB49" s="3">
        <v>2.8</v>
      </c>
      <c r="BC49" s="3">
        <v>1.9</v>
      </c>
      <c r="BD49" s="3">
        <f t="shared" si="0"/>
        <v>4.578320096319441</v>
      </c>
      <c r="BE49" s="3">
        <f t="shared" si="1"/>
        <v>6.871679903680557</v>
      </c>
      <c r="BF49" s="3">
        <f t="shared" si="2"/>
        <v>-3.554349559902708</v>
      </c>
      <c r="BG49" s="3">
        <f t="shared" si="21"/>
        <v>-28.302399999999995</v>
      </c>
      <c r="BI49" s="3">
        <v>-7.649999999999974</v>
      </c>
      <c r="BJ49" s="3" t="e">
        <f t="shared" si="22"/>
        <v>#NUM!</v>
      </c>
      <c r="BK49" s="3" t="e">
        <f t="shared" si="23"/>
        <v>#NUM!</v>
      </c>
      <c r="BL49" s="3">
        <v>-7.649999999999974</v>
      </c>
      <c r="BM49" s="3" t="e">
        <f t="shared" si="24"/>
        <v>#NUM!</v>
      </c>
      <c r="BN49" s="3" t="e">
        <f t="shared" si="25"/>
        <v>#NUM!</v>
      </c>
    </row>
    <row r="50" spans="15:66" ht="12.75">
      <c r="O50" s="3">
        <f t="shared" si="26"/>
        <v>62.75</v>
      </c>
      <c r="P50" s="3">
        <f t="shared" si="27"/>
        <v>15.120000000000022</v>
      </c>
      <c r="Q50" s="3">
        <f t="shared" si="28"/>
        <v>27.750000000000007</v>
      </c>
      <c r="R50" s="3">
        <f t="shared" si="29"/>
        <v>31.601849629412534</v>
      </c>
      <c r="S50" s="19">
        <f t="shared" si="30"/>
        <v>61.41558584152767</v>
      </c>
      <c r="BA50" s="3">
        <v>1.5</v>
      </c>
      <c r="BB50" s="3">
        <v>2.8</v>
      </c>
      <c r="BC50" s="3">
        <v>1.9</v>
      </c>
      <c r="BD50" s="3">
        <f t="shared" si="0"/>
        <v>4.578320096319441</v>
      </c>
      <c r="BE50" s="3">
        <f t="shared" si="1"/>
        <v>6.871679903680557</v>
      </c>
      <c r="BF50" s="3">
        <f t="shared" si="2"/>
        <v>-3.554349559902708</v>
      </c>
      <c r="BG50" s="3">
        <f t="shared" si="21"/>
        <v>-28.302399999999995</v>
      </c>
      <c r="BI50" s="3">
        <v>-7.599999999999974</v>
      </c>
      <c r="BJ50" s="3" t="e">
        <f t="shared" si="22"/>
        <v>#NUM!</v>
      </c>
      <c r="BK50" s="3" t="e">
        <f t="shared" si="23"/>
        <v>#NUM!</v>
      </c>
      <c r="BL50" s="3">
        <v>-7.599999999999974</v>
      </c>
      <c r="BM50" s="3" t="e">
        <f t="shared" si="24"/>
        <v>#NUM!</v>
      </c>
      <c r="BN50" s="3" t="e">
        <f t="shared" si="25"/>
        <v>#NUM!</v>
      </c>
    </row>
    <row r="51" spans="15:66" ht="12.75">
      <c r="O51" s="3">
        <f t="shared" si="26"/>
        <v>62.75</v>
      </c>
      <c r="P51" s="3">
        <f t="shared" si="27"/>
        <v>15.120000000000022</v>
      </c>
      <c r="Q51" s="3">
        <f t="shared" si="28"/>
        <v>27.750000000000007</v>
      </c>
      <c r="R51" s="3">
        <f t="shared" si="29"/>
        <v>31.601849629412534</v>
      </c>
      <c r="S51" s="19">
        <f t="shared" si="30"/>
        <v>61.41558584152767</v>
      </c>
      <c r="BA51" s="3">
        <v>1.5</v>
      </c>
      <c r="BB51" s="3">
        <v>2.8</v>
      </c>
      <c r="BC51" s="3">
        <v>1.9</v>
      </c>
      <c r="BD51" s="3">
        <f t="shared" si="0"/>
        <v>4.578320096319441</v>
      </c>
      <c r="BE51" s="3">
        <f t="shared" si="1"/>
        <v>6.871679903680557</v>
      </c>
      <c r="BF51" s="3">
        <f t="shared" si="2"/>
        <v>-3.554349559902708</v>
      </c>
      <c r="BG51" s="3">
        <f t="shared" si="21"/>
        <v>-28.302399999999995</v>
      </c>
      <c r="BI51" s="3">
        <v>-7.549999999999974</v>
      </c>
      <c r="BJ51" s="3" t="e">
        <f t="shared" si="22"/>
        <v>#NUM!</v>
      </c>
      <c r="BK51" s="3" t="e">
        <f t="shared" si="23"/>
        <v>#NUM!</v>
      </c>
      <c r="BL51" s="3">
        <v>-7.549999999999974</v>
      </c>
      <c r="BM51" s="3" t="e">
        <f t="shared" si="24"/>
        <v>#NUM!</v>
      </c>
      <c r="BN51" s="3" t="e">
        <f t="shared" si="25"/>
        <v>#NUM!</v>
      </c>
    </row>
    <row r="52" spans="15:66" ht="12.75">
      <c r="O52" s="3">
        <f t="shared" si="26"/>
        <v>62.75</v>
      </c>
      <c r="P52" s="3">
        <f t="shared" si="27"/>
        <v>15.120000000000022</v>
      </c>
      <c r="Q52" s="3">
        <f t="shared" si="28"/>
        <v>27.750000000000007</v>
      </c>
      <c r="R52" s="3">
        <f t="shared" si="29"/>
        <v>31.601849629412534</v>
      </c>
      <c r="S52" s="19">
        <f t="shared" si="30"/>
        <v>61.41558584152767</v>
      </c>
      <c r="BA52" s="3">
        <v>1.5</v>
      </c>
      <c r="BB52" s="3">
        <v>2.8</v>
      </c>
      <c r="BC52" s="3">
        <v>1.9</v>
      </c>
      <c r="BD52" s="3">
        <f t="shared" si="0"/>
        <v>4.578320096319441</v>
      </c>
      <c r="BE52" s="3">
        <f t="shared" si="1"/>
        <v>6.871679903680557</v>
      </c>
      <c r="BF52" s="3">
        <f t="shared" si="2"/>
        <v>-3.554349559902708</v>
      </c>
      <c r="BG52" s="3">
        <f t="shared" si="21"/>
        <v>-28.302399999999995</v>
      </c>
      <c r="BI52" s="3">
        <v>-7.499999999999974</v>
      </c>
      <c r="BJ52" s="3" t="e">
        <f t="shared" si="22"/>
        <v>#NUM!</v>
      </c>
      <c r="BK52" s="3" t="e">
        <f t="shared" si="23"/>
        <v>#NUM!</v>
      </c>
      <c r="BL52" s="3">
        <v>-7.499999999999974</v>
      </c>
      <c r="BM52" s="3" t="e">
        <f t="shared" si="24"/>
        <v>#NUM!</v>
      </c>
      <c r="BN52" s="3" t="e">
        <f t="shared" si="25"/>
        <v>#NUM!</v>
      </c>
    </row>
    <row r="53" spans="15:66" ht="12.75">
      <c r="O53" s="3">
        <f t="shared" si="26"/>
        <v>62.75</v>
      </c>
      <c r="P53" s="3">
        <f t="shared" si="27"/>
        <v>15.120000000000022</v>
      </c>
      <c r="Q53" s="3">
        <f t="shared" si="28"/>
        <v>27.750000000000007</v>
      </c>
      <c r="R53" s="3">
        <f t="shared" si="29"/>
        <v>31.601849629412534</v>
      </c>
      <c r="S53" s="19">
        <f t="shared" si="30"/>
        <v>61.41558584152767</v>
      </c>
      <c r="BA53" s="3">
        <v>1.5</v>
      </c>
      <c r="BB53" s="3">
        <v>2.8</v>
      </c>
      <c r="BC53" s="3">
        <v>1.9</v>
      </c>
      <c r="BD53" s="3">
        <f t="shared" si="0"/>
        <v>4.578320096319441</v>
      </c>
      <c r="BE53" s="3">
        <f t="shared" si="1"/>
        <v>6.871679903680557</v>
      </c>
      <c r="BF53" s="3">
        <f t="shared" si="2"/>
        <v>-3.554349559902708</v>
      </c>
      <c r="BG53" s="3">
        <f t="shared" si="21"/>
        <v>-28.302399999999995</v>
      </c>
      <c r="BI53" s="3">
        <v>-7.449999999999974</v>
      </c>
      <c r="BJ53" s="3" t="e">
        <f t="shared" si="22"/>
        <v>#NUM!</v>
      </c>
      <c r="BK53" s="3" t="e">
        <f t="shared" si="23"/>
        <v>#NUM!</v>
      </c>
      <c r="BL53" s="3">
        <v>-7.449999999999974</v>
      </c>
      <c r="BM53" s="3" t="e">
        <f t="shared" si="24"/>
        <v>#NUM!</v>
      </c>
      <c r="BN53" s="3" t="e">
        <f t="shared" si="25"/>
        <v>#NUM!</v>
      </c>
    </row>
    <row r="54" spans="15:66" ht="12.75">
      <c r="O54" s="3">
        <f aca="true" t="shared" si="31" ref="O54:O85">O53</f>
        <v>62.75</v>
      </c>
      <c r="P54" s="3">
        <f aca="true" t="shared" si="32" ref="P54:P85">P53</f>
        <v>15.120000000000022</v>
      </c>
      <c r="Q54" s="3">
        <f aca="true" t="shared" si="33" ref="Q54:Q85">Q53</f>
        <v>27.750000000000007</v>
      </c>
      <c r="R54" s="3">
        <f aca="true" t="shared" si="34" ref="R54:R85">R53</f>
        <v>31.601849629412534</v>
      </c>
      <c r="S54" s="19">
        <f aca="true" t="shared" si="35" ref="S54:S85">S53</f>
        <v>61.41558584152767</v>
      </c>
      <c r="BA54" s="3">
        <v>1.5</v>
      </c>
      <c r="BB54" s="3">
        <v>2.8</v>
      </c>
      <c r="BC54" s="3">
        <v>1.9</v>
      </c>
      <c r="BD54" s="3">
        <f t="shared" si="0"/>
        <v>4.578320096319441</v>
      </c>
      <c r="BE54" s="3">
        <f t="shared" si="1"/>
        <v>6.871679903680557</v>
      </c>
      <c r="BF54" s="3">
        <f t="shared" si="2"/>
        <v>-3.554349559902708</v>
      </c>
      <c r="BG54" s="3">
        <f t="shared" si="21"/>
        <v>-28.302399999999995</v>
      </c>
      <c r="BI54" s="3">
        <v>-7.399999999999975</v>
      </c>
      <c r="BJ54" s="3" t="e">
        <f t="shared" si="22"/>
        <v>#NUM!</v>
      </c>
      <c r="BK54" s="3" t="e">
        <f t="shared" si="23"/>
        <v>#NUM!</v>
      </c>
      <c r="BL54" s="3">
        <v>-7.399999999999975</v>
      </c>
      <c r="BM54" s="3" t="e">
        <f t="shared" si="24"/>
        <v>#NUM!</v>
      </c>
      <c r="BN54" s="3" t="e">
        <f t="shared" si="25"/>
        <v>#NUM!</v>
      </c>
    </row>
    <row r="55" spans="15:66" ht="12.75">
      <c r="O55" s="3">
        <f t="shared" si="31"/>
        <v>62.75</v>
      </c>
      <c r="P55" s="3">
        <f t="shared" si="32"/>
        <v>15.120000000000022</v>
      </c>
      <c r="Q55" s="3">
        <f t="shared" si="33"/>
        <v>27.750000000000007</v>
      </c>
      <c r="R55" s="3">
        <f t="shared" si="34"/>
        <v>31.601849629412534</v>
      </c>
      <c r="S55" s="19">
        <f t="shared" si="35"/>
        <v>61.41558584152767</v>
      </c>
      <c r="BA55" s="3">
        <v>1.5</v>
      </c>
      <c r="BB55" s="3">
        <v>2.8</v>
      </c>
      <c r="BC55" s="3">
        <v>1.9</v>
      </c>
      <c r="BD55" s="3">
        <f t="shared" si="0"/>
        <v>4.578320096319441</v>
      </c>
      <c r="BE55" s="3">
        <f t="shared" si="1"/>
        <v>6.871679903680557</v>
      </c>
      <c r="BF55" s="3">
        <f t="shared" si="2"/>
        <v>-3.554349559902708</v>
      </c>
      <c r="BG55" s="3">
        <f t="shared" si="21"/>
        <v>-28.302399999999995</v>
      </c>
      <c r="BI55" s="3">
        <v>-7.349999999999975</v>
      </c>
      <c r="BJ55" s="3" t="e">
        <f t="shared" si="22"/>
        <v>#NUM!</v>
      </c>
      <c r="BK55" s="3" t="e">
        <f t="shared" si="23"/>
        <v>#NUM!</v>
      </c>
      <c r="BL55" s="3">
        <v>-7.349999999999975</v>
      </c>
      <c r="BM55" s="3" t="e">
        <f t="shared" si="24"/>
        <v>#NUM!</v>
      </c>
      <c r="BN55" s="3" t="e">
        <f t="shared" si="25"/>
        <v>#NUM!</v>
      </c>
    </row>
    <row r="56" spans="15:66" ht="12.75">
      <c r="O56" s="3">
        <f t="shared" si="31"/>
        <v>62.75</v>
      </c>
      <c r="P56" s="3">
        <f t="shared" si="32"/>
        <v>15.120000000000022</v>
      </c>
      <c r="Q56" s="3">
        <f t="shared" si="33"/>
        <v>27.750000000000007</v>
      </c>
      <c r="R56" s="3">
        <f t="shared" si="34"/>
        <v>31.601849629412534</v>
      </c>
      <c r="S56" s="19">
        <f t="shared" si="35"/>
        <v>61.41558584152767</v>
      </c>
      <c r="BA56" s="3">
        <v>1.5</v>
      </c>
      <c r="BB56" s="3">
        <v>2.8</v>
      </c>
      <c r="BC56" s="3">
        <v>1.9</v>
      </c>
      <c r="BD56" s="3">
        <f t="shared" si="0"/>
        <v>4.578320096319441</v>
      </c>
      <c r="BE56" s="3">
        <f t="shared" si="1"/>
        <v>6.871679903680557</v>
      </c>
      <c r="BF56" s="3">
        <f t="shared" si="2"/>
        <v>-3.554349559902708</v>
      </c>
      <c r="BG56" s="3">
        <f t="shared" si="21"/>
        <v>-28.302399999999995</v>
      </c>
      <c r="BI56" s="3">
        <v>-7.299999999999975</v>
      </c>
      <c r="BJ56" s="3" t="e">
        <f t="shared" si="22"/>
        <v>#NUM!</v>
      </c>
      <c r="BK56" s="3" t="e">
        <f t="shared" si="23"/>
        <v>#NUM!</v>
      </c>
      <c r="BL56" s="3">
        <v>-7.299999999999975</v>
      </c>
      <c r="BM56" s="3" t="e">
        <f t="shared" si="24"/>
        <v>#NUM!</v>
      </c>
      <c r="BN56" s="3" t="e">
        <f t="shared" si="25"/>
        <v>#NUM!</v>
      </c>
    </row>
    <row r="57" spans="15:66" ht="12.75">
      <c r="O57" s="3">
        <f t="shared" si="31"/>
        <v>62.75</v>
      </c>
      <c r="P57" s="3">
        <f t="shared" si="32"/>
        <v>15.120000000000022</v>
      </c>
      <c r="Q57" s="3">
        <f t="shared" si="33"/>
        <v>27.750000000000007</v>
      </c>
      <c r="R57" s="3">
        <f t="shared" si="34"/>
        <v>31.601849629412534</v>
      </c>
      <c r="S57" s="19">
        <f t="shared" si="35"/>
        <v>61.41558584152767</v>
      </c>
      <c r="BA57" s="3">
        <v>1.5</v>
      </c>
      <c r="BB57" s="3">
        <v>2.8</v>
      </c>
      <c r="BC57" s="3">
        <v>1.9</v>
      </c>
      <c r="BD57" s="3">
        <f t="shared" si="0"/>
        <v>4.578320096319441</v>
      </c>
      <c r="BE57" s="3">
        <f t="shared" si="1"/>
        <v>6.871679903680557</v>
      </c>
      <c r="BF57" s="3">
        <f t="shared" si="2"/>
        <v>-3.554349559902708</v>
      </c>
      <c r="BG57" s="3">
        <f t="shared" si="21"/>
        <v>-28.302399999999995</v>
      </c>
      <c r="BI57" s="3">
        <v>-7.249999999999975</v>
      </c>
      <c r="BJ57" s="3" t="e">
        <f t="shared" si="22"/>
        <v>#NUM!</v>
      </c>
      <c r="BK57" s="3" t="e">
        <f t="shared" si="23"/>
        <v>#NUM!</v>
      </c>
      <c r="BL57" s="3">
        <v>-7.249999999999975</v>
      </c>
      <c r="BM57" s="3" t="e">
        <f t="shared" si="24"/>
        <v>#NUM!</v>
      </c>
      <c r="BN57" s="3" t="e">
        <f t="shared" si="25"/>
        <v>#NUM!</v>
      </c>
    </row>
    <row r="58" spans="15:66" ht="12.75">
      <c r="O58" s="3">
        <f t="shared" si="31"/>
        <v>62.75</v>
      </c>
      <c r="P58" s="3">
        <f t="shared" si="32"/>
        <v>15.120000000000022</v>
      </c>
      <c r="Q58" s="3">
        <f t="shared" si="33"/>
        <v>27.750000000000007</v>
      </c>
      <c r="R58" s="3">
        <f t="shared" si="34"/>
        <v>31.601849629412534</v>
      </c>
      <c r="S58" s="19">
        <f t="shared" si="35"/>
        <v>61.41558584152767</v>
      </c>
      <c r="BA58" s="3">
        <v>1.5</v>
      </c>
      <c r="BB58" s="3">
        <v>2.8</v>
      </c>
      <c r="BC58" s="3">
        <v>1.9</v>
      </c>
      <c r="BD58" s="3">
        <f t="shared" si="0"/>
        <v>4.578320096319441</v>
      </c>
      <c r="BE58" s="3">
        <f t="shared" si="1"/>
        <v>6.871679903680557</v>
      </c>
      <c r="BF58" s="3">
        <f t="shared" si="2"/>
        <v>-3.554349559902708</v>
      </c>
      <c r="BG58" s="3">
        <f t="shared" si="21"/>
        <v>-28.302399999999995</v>
      </c>
      <c r="BI58" s="3">
        <v>-7.199999999999975</v>
      </c>
      <c r="BJ58" s="3" t="e">
        <f t="shared" si="22"/>
        <v>#NUM!</v>
      </c>
      <c r="BK58" s="3" t="e">
        <f t="shared" si="23"/>
        <v>#NUM!</v>
      </c>
      <c r="BL58" s="3">
        <v>-7.199999999999975</v>
      </c>
      <c r="BM58" s="3" t="e">
        <f t="shared" si="24"/>
        <v>#NUM!</v>
      </c>
      <c r="BN58" s="3" t="e">
        <f t="shared" si="25"/>
        <v>#NUM!</v>
      </c>
    </row>
    <row r="59" spans="15:66" ht="12.75">
      <c r="O59" s="3">
        <f t="shared" si="31"/>
        <v>62.75</v>
      </c>
      <c r="P59" s="3">
        <f t="shared" si="32"/>
        <v>15.120000000000022</v>
      </c>
      <c r="Q59" s="3">
        <f t="shared" si="33"/>
        <v>27.750000000000007</v>
      </c>
      <c r="R59" s="3">
        <f t="shared" si="34"/>
        <v>31.601849629412534</v>
      </c>
      <c r="S59" s="19">
        <f t="shared" si="35"/>
        <v>61.41558584152767</v>
      </c>
      <c r="BA59" s="3">
        <v>1.5</v>
      </c>
      <c r="BB59" s="3">
        <v>2.8</v>
      </c>
      <c r="BC59" s="3">
        <v>1.9</v>
      </c>
      <c r="BD59" s="3">
        <f t="shared" si="0"/>
        <v>4.578320096319441</v>
      </c>
      <c r="BE59" s="3">
        <f t="shared" si="1"/>
        <v>6.871679903680557</v>
      </c>
      <c r="BF59" s="3">
        <f t="shared" si="2"/>
        <v>-3.554349559902708</v>
      </c>
      <c r="BG59" s="3">
        <f t="shared" si="21"/>
        <v>-28.302399999999995</v>
      </c>
      <c r="BI59" s="3">
        <v>-7.1499999999999755</v>
      </c>
      <c r="BJ59" s="3" t="e">
        <f t="shared" si="22"/>
        <v>#NUM!</v>
      </c>
      <c r="BK59" s="3" t="e">
        <f t="shared" si="23"/>
        <v>#NUM!</v>
      </c>
      <c r="BL59" s="3">
        <v>-7.1499999999999755</v>
      </c>
      <c r="BM59" s="3" t="e">
        <f t="shared" si="24"/>
        <v>#NUM!</v>
      </c>
      <c r="BN59" s="3" t="e">
        <f t="shared" si="25"/>
        <v>#NUM!</v>
      </c>
    </row>
    <row r="60" spans="15:66" ht="12.75">
      <c r="O60" s="3">
        <f t="shared" si="31"/>
        <v>62.75</v>
      </c>
      <c r="P60" s="3">
        <f t="shared" si="32"/>
        <v>15.120000000000022</v>
      </c>
      <c r="Q60" s="3">
        <f t="shared" si="33"/>
        <v>27.750000000000007</v>
      </c>
      <c r="R60" s="3">
        <f t="shared" si="34"/>
        <v>31.601849629412534</v>
      </c>
      <c r="S60" s="19">
        <f t="shared" si="35"/>
        <v>61.41558584152767</v>
      </c>
      <c r="BA60" s="3">
        <v>1.5</v>
      </c>
      <c r="BB60" s="3">
        <v>2.8</v>
      </c>
      <c r="BC60" s="3">
        <v>1.9</v>
      </c>
      <c r="BD60" s="3">
        <f t="shared" si="0"/>
        <v>4.578320096319441</v>
      </c>
      <c r="BE60" s="3">
        <f t="shared" si="1"/>
        <v>6.871679903680557</v>
      </c>
      <c r="BF60" s="3">
        <f t="shared" si="2"/>
        <v>-3.554349559902708</v>
      </c>
      <c r="BG60" s="3">
        <f t="shared" si="21"/>
        <v>-28.302399999999995</v>
      </c>
      <c r="BI60" s="3">
        <v>-7.099999999999976</v>
      </c>
      <c r="BJ60" s="3" t="e">
        <f t="shared" si="22"/>
        <v>#NUM!</v>
      </c>
      <c r="BK60" s="3" t="e">
        <f t="shared" si="23"/>
        <v>#NUM!</v>
      </c>
      <c r="BL60" s="3">
        <v>-7.099999999999976</v>
      </c>
      <c r="BM60" s="3" t="e">
        <f t="shared" si="24"/>
        <v>#NUM!</v>
      </c>
      <c r="BN60" s="3" t="e">
        <f t="shared" si="25"/>
        <v>#NUM!</v>
      </c>
    </row>
    <row r="61" spans="15:66" ht="12.75">
      <c r="O61" s="3">
        <f t="shared" si="31"/>
        <v>62.75</v>
      </c>
      <c r="P61" s="3">
        <f t="shared" si="32"/>
        <v>15.120000000000022</v>
      </c>
      <c r="Q61" s="3">
        <f t="shared" si="33"/>
        <v>27.750000000000007</v>
      </c>
      <c r="R61" s="3">
        <f t="shared" si="34"/>
        <v>31.601849629412534</v>
      </c>
      <c r="S61" s="19">
        <f t="shared" si="35"/>
        <v>61.41558584152767</v>
      </c>
      <c r="BA61" s="3">
        <v>1.5</v>
      </c>
      <c r="BB61" s="3">
        <v>2.8</v>
      </c>
      <c r="BC61" s="3">
        <v>1.9</v>
      </c>
      <c r="BD61" s="3">
        <f t="shared" si="0"/>
        <v>4.578320096319441</v>
      </c>
      <c r="BE61" s="3">
        <f t="shared" si="1"/>
        <v>6.871679903680557</v>
      </c>
      <c r="BF61" s="3">
        <f t="shared" si="2"/>
        <v>-3.554349559902708</v>
      </c>
      <c r="BG61" s="3">
        <f t="shared" si="21"/>
        <v>-28.302399999999995</v>
      </c>
      <c r="BI61" s="3">
        <v>-7.049999999999976</v>
      </c>
      <c r="BJ61" s="3" t="e">
        <f t="shared" si="22"/>
        <v>#NUM!</v>
      </c>
      <c r="BK61" s="3" t="e">
        <f t="shared" si="23"/>
        <v>#NUM!</v>
      </c>
      <c r="BL61" s="3">
        <v>-7.049999999999976</v>
      </c>
      <c r="BM61" s="3" t="e">
        <f t="shared" si="24"/>
        <v>#NUM!</v>
      </c>
      <c r="BN61" s="3" t="e">
        <f t="shared" si="25"/>
        <v>#NUM!</v>
      </c>
    </row>
    <row r="62" spans="15:66" ht="12.75">
      <c r="O62" s="3">
        <f t="shared" si="31"/>
        <v>62.75</v>
      </c>
      <c r="P62" s="3">
        <f t="shared" si="32"/>
        <v>15.120000000000022</v>
      </c>
      <c r="Q62" s="3">
        <f t="shared" si="33"/>
        <v>27.750000000000007</v>
      </c>
      <c r="R62" s="3">
        <f t="shared" si="34"/>
        <v>31.601849629412534</v>
      </c>
      <c r="S62" s="19">
        <f t="shared" si="35"/>
        <v>61.41558584152767</v>
      </c>
      <c r="BA62" s="3">
        <v>1.5</v>
      </c>
      <c r="BB62" s="3">
        <v>2.8</v>
      </c>
      <c r="BC62" s="3">
        <v>1.9</v>
      </c>
      <c r="BD62" s="3">
        <f t="shared" si="0"/>
        <v>4.578320096319441</v>
      </c>
      <c r="BE62" s="3">
        <f t="shared" si="1"/>
        <v>6.871679903680557</v>
      </c>
      <c r="BF62" s="3">
        <f t="shared" si="2"/>
        <v>-3.554349559902708</v>
      </c>
      <c r="BG62" s="3">
        <f t="shared" si="21"/>
        <v>-28.302399999999995</v>
      </c>
      <c r="BI62" s="3">
        <v>-6.999999999999976</v>
      </c>
      <c r="BJ62" s="3" t="e">
        <f t="shared" si="22"/>
        <v>#NUM!</v>
      </c>
      <c r="BK62" s="3" t="e">
        <f t="shared" si="23"/>
        <v>#NUM!</v>
      </c>
      <c r="BL62" s="3">
        <v>-6.999999999999976</v>
      </c>
      <c r="BM62" s="3" t="e">
        <f t="shared" si="24"/>
        <v>#NUM!</v>
      </c>
      <c r="BN62" s="3" t="e">
        <f t="shared" si="25"/>
        <v>#NUM!</v>
      </c>
    </row>
    <row r="63" spans="15:66" ht="12.75">
      <c r="O63" s="3">
        <f t="shared" si="31"/>
        <v>62.75</v>
      </c>
      <c r="P63" s="3">
        <f t="shared" si="32"/>
        <v>15.120000000000022</v>
      </c>
      <c r="Q63" s="3">
        <f t="shared" si="33"/>
        <v>27.750000000000007</v>
      </c>
      <c r="R63" s="3">
        <f t="shared" si="34"/>
        <v>31.601849629412534</v>
      </c>
      <c r="S63" s="19">
        <f t="shared" si="35"/>
        <v>61.41558584152767</v>
      </c>
      <c r="BA63" s="3">
        <v>1.5</v>
      </c>
      <c r="BB63" s="3">
        <v>2.8</v>
      </c>
      <c r="BC63" s="3">
        <v>1.9</v>
      </c>
      <c r="BD63" s="3">
        <f t="shared" si="0"/>
        <v>4.578320096319441</v>
      </c>
      <c r="BE63" s="3">
        <f t="shared" si="1"/>
        <v>6.871679903680557</v>
      </c>
      <c r="BF63" s="3">
        <f t="shared" si="2"/>
        <v>-3.554349559902708</v>
      </c>
      <c r="BG63" s="3">
        <f t="shared" si="21"/>
        <v>-28.302399999999995</v>
      </c>
      <c r="BI63" s="3">
        <v>-6.949999999999976</v>
      </c>
      <c r="BJ63" s="3" t="e">
        <f t="shared" si="22"/>
        <v>#NUM!</v>
      </c>
      <c r="BK63" s="3" t="e">
        <f t="shared" si="23"/>
        <v>#NUM!</v>
      </c>
      <c r="BL63" s="3">
        <v>-6.949999999999976</v>
      </c>
      <c r="BM63" s="3" t="e">
        <f t="shared" si="24"/>
        <v>#NUM!</v>
      </c>
      <c r="BN63" s="3" t="e">
        <f t="shared" si="25"/>
        <v>#NUM!</v>
      </c>
    </row>
    <row r="64" spans="15:66" ht="12.75">
      <c r="O64" s="3">
        <f t="shared" si="31"/>
        <v>62.75</v>
      </c>
      <c r="P64" s="3">
        <f t="shared" si="32"/>
        <v>15.120000000000022</v>
      </c>
      <c r="Q64" s="3">
        <f t="shared" si="33"/>
        <v>27.750000000000007</v>
      </c>
      <c r="R64" s="3">
        <f t="shared" si="34"/>
        <v>31.601849629412534</v>
      </c>
      <c r="S64" s="19">
        <f t="shared" si="35"/>
        <v>61.41558584152767</v>
      </c>
      <c r="BA64" s="3">
        <v>1.5</v>
      </c>
      <c r="BB64" s="3">
        <v>2.8</v>
      </c>
      <c r="BC64" s="3">
        <v>1.9</v>
      </c>
      <c r="BD64" s="3">
        <f t="shared" si="0"/>
        <v>4.578320096319441</v>
      </c>
      <c r="BE64" s="3">
        <f t="shared" si="1"/>
        <v>6.871679903680557</v>
      </c>
      <c r="BF64" s="3">
        <f t="shared" si="2"/>
        <v>-3.554349559902708</v>
      </c>
      <c r="BG64" s="3">
        <f t="shared" si="21"/>
        <v>-28.302399999999995</v>
      </c>
      <c r="BI64" s="3">
        <v>-6.899999999999976</v>
      </c>
      <c r="BJ64" s="3" t="e">
        <f t="shared" si="22"/>
        <v>#NUM!</v>
      </c>
      <c r="BK64" s="3" t="e">
        <f t="shared" si="23"/>
        <v>#NUM!</v>
      </c>
      <c r="BL64" s="3">
        <v>-6.899999999999976</v>
      </c>
      <c r="BM64" s="3" t="e">
        <f t="shared" si="24"/>
        <v>#NUM!</v>
      </c>
      <c r="BN64" s="3" t="e">
        <f t="shared" si="25"/>
        <v>#NUM!</v>
      </c>
    </row>
    <row r="65" spans="15:66" ht="12.75">
      <c r="O65" s="3">
        <f t="shared" si="31"/>
        <v>62.75</v>
      </c>
      <c r="P65" s="3">
        <f t="shared" si="32"/>
        <v>15.120000000000022</v>
      </c>
      <c r="Q65" s="3">
        <f t="shared" si="33"/>
        <v>27.750000000000007</v>
      </c>
      <c r="R65" s="3">
        <f t="shared" si="34"/>
        <v>31.601849629412534</v>
      </c>
      <c r="S65" s="19">
        <f t="shared" si="35"/>
        <v>61.41558584152767</v>
      </c>
      <c r="BA65" s="3">
        <v>1.5</v>
      </c>
      <c r="BB65" s="3">
        <v>2.8</v>
      </c>
      <c r="BC65" s="3">
        <v>1.9</v>
      </c>
      <c r="BD65" s="3">
        <f t="shared" si="0"/>
        <v>4.578320096319441</v>
      </c>
      <c r="BE65" s="3">
        <f t="shared" si="1"/>
        <v>6.871679903680557</v>
      </c>
      <c r="BF65" s="3">
        <f t="shared" si="2"/>
        <v>-3.554349559902708</v>
      </c>
      <c r="BG65" s="3">
        <f t="shared" si="21"/>
        <v>-28.302399999999995</v>
      </c>
      <c r="BI65" s="3">
        <v>-6.8499999999999766</v>
      </c>
      <c r="BJ65" s="3" t="e">
        <f t="shared" si="22"/>
        <v>#NUM!</v>
      </c>
      <c r="BK65" s="3" t="e">
        <f t="shared" si="23"/>
        <v>#NUM!</v>
      </c>
      <c r="BL65" s="3">
        <v>-6.8499999999999766</v>
      </c>
      <c r="BM65" s="3" t="e">
        <f t="shared" si="24"/>
        <v>#NUM!</v>
      </c>
      <c r="BN65" s="3" t="e">
        <f t="shared" si="25"/>
        <v>#NUM!</v>
      </c>
    </row>
    <row r="66" spans="15:66" ht="12.75">
      <c r="O66" s="3">
        <f t="shared" si="31"/>
        <v>62.75</v>
      </c>
      <c r="P66" s="3">
        <f t="shared" si="32"/>
        <v>15.120000000000022</v>
      </c>
      <c r="Q66" s="3">
        <f t="shared" si="33"/>
        <v>27.750000000000007</v>
      </c>
      <c r="R66" s="3">
        <f t="shared" si="34"/>
        <v>31.601849629412534</v>
      </c>
      <c r="S66" s="19">
        <f t="shared" si="35"/>
        <v>61.41558584152767</v>
      </c>
      <c r="BA66" s="3">
        <v>1.5</v>
      </c>
      <c r="BB66" s="3">
        <v>2.8</v>
      </c>
      <c r="BC66" s="3">
        <v>1.9</v>
      </c>
      <c r="BD66" s="3">
        <f aca="true" t="shared" si="36" ref="BD66:BD129">BB66^2*(COS(RADIANS(S66)))^2+BC66^2*(SIN(RADIANS(S66)))^2</f>
        <v>4.578320096319441</v>
      </c>
      <c r="BE66" s="3">
        <f aca="true" t="shared" si="37" ref="BE66:BE129">BB66^2*(SIN(RADIANS(S66)))^2+BC66^2*(COS(RADIANS(S66)))^2</f>
        <v>6.871679903680557</v>
      </c>
      <c r="BF66" s="3">
        <f aca="true" t="shared" si="38" ref="BF66:BF129">2*SIN(RADIANS(S66))*COS(RADIANS(S66))*(BC66^2-BB66^2)</f>
        <v>-3.554349559902708</v>
      </c>
      <c r="BG66" s="3">
        <f t="shared" si="21"/>
        <v>-28.302399999999995</v>
      </c>
      <c r="BI66" s="3">
        <v>-6.799999999999977</v>
      </c>
      <c r="BJ66" s="3" t="e">
        <f t="shared" si="22"/>
        <v>#NUM!</v>
      </c>
      <c r="BK66" s="3" t="e">
        <f t="shared" si="23"/>
        <v>#NUM!</v>
      </c>
      <c r="BL66" s="3">
        <v>-6.799999999999977</v>
      </c>
      <c r="BM66" s="3" t="e">
        <f t="shared" si="24"/>
        <v>#NUM!</v>
      </c>
      <c r="BN66" s="3" t="e">
        <f t="shared" si="25"/>
        <v>#NUM!</v>
      </c>
    </row>
    <row r="67" spans="15:66" ht="12.75">
      <c r="O67" s="3">
        <f t="shared" si="31"/>
        <v>62.75</v>
      </c>
      <c r="P67" s="3">
        <f t="shared" si="32"/>
        <v>15.120000000000022</v>
      </c>
      <c r="Q67" s="3">
        <f t="shared" si="33"/>
        <v>27.750000000000007</v>
      </c>
      <c r="R67" s="3">
        <f t="shared" si="34"/>
        <v>31.601849629412534</v>
      </c>
      <c r="S67" s="19">
        <f t="shared" si="35"/>
        <v>61.41558584152767</v>
      </c>
      <c r="BA67" s="3">
        <v>1.5</v>
      </c>
      <c r="BB67" s="3">
        <v>2.8</v>
      </c>
      <c r="BC67" s="3">
        <v>1.9</v>
      </c>
      <c r="BD67" s="3">
        <f t="shared" si="36"/>
        <v>4.578320096319441</v>
      </c>
      <c r="BE67" s="3">
        <f t="shared" si="37"/>
        <v>6.871679903680557</v>
      </c>
      <c r="BF67" s="3">
        <f t="shared" si="38"/>
        <v>-3.554349559902708</v>
      </c>
      <c r="BG67" s="3">
        <f aca="true" t="shared" si="39" ref="BG67:BG130">(-1)*BB67^2*BC67^2</f>
        <v>-28.302399999999995</v>
      </c>
      <c r="BI67" s="3">
        <v>-6.749999999999977</v>
      </c>
      <c r="BJ67" s="3" t="e">
        <f aca="true" t="shared" si="40" ref="BJ67:BJ130">(-1)*BF67*BI67/(2*BD67)-SQRT(BI67^2*((BF67/(2*BD67))^2-BE67/BD67)-BG67/BD67)</f>
        <v>#NUM!</v>
      </c>
      <c r="BK67" s="3" t="e">
        <f aca="true" t="shared" si="41" ref="BK67:BK130">(-1)*BF67*BI67/(2*BD67)+SQRT(BI67^2*((BF67/(2*BD67))^2-BE67/BD67)-BG67/BD67)</f>
        <v>#NUM!</v>
      </c>
      <c r="BL67" s="3">
        <v>-6.749999999999977</v>
      </c>
      <c r="BM67" s="3" t="e">
        <f aca="true" t="shared" si="42" ref="BM67:BM130">-BA67*SQRT(1-(BL67/BB67)^2)</f>
        <v>#NUM!</v>
      </c>
      <c r="BN67" s="3" t="e">
        <f aca="true" t="shared" si="43" ref="BN67:BN130">BA67*SQRT(1-(BL67/BB67)^2)</f>
        <v>#NUM!</v>
      </c>
    </row>
    <row r="68" spans="15:66" ht="12.75">
      <c r="O68" s="3">
        <f t="shared" si="31"/>
        <v>62.75</v>
      </c>
      <c r="P68" s="3">
        <f t="shared" si="32"/>
        <v>15.120000000000022</v>
      </c>
      <c r="Q68" s="3">
        <f t="shared" si="33"/>
        <v>27.750000000000007</v>
      </c>
      <c r="R68" s="3">
        <f t="shared" si="34"/>
        <v>31.601849629412534</v>
      </c>
      <c r="S68" s="19">
        <f t="shared" si="35"/>
        <v>61.41558584152767</v>
      </c>
      <c r="BA68" s="3">
        <v>1.5</v>
      </c>
      <c r="BB68" s="3">
        <v>2.8</v>
      </c>
      <c r="BC68" s="3">
        <v>1.9</v>
      </c>
      <c r="BD68" s="3">
        <f t="shared" si="36"/>
        <v>4.578320096319441</v>
      </c>
      <c r="BE68" s="3">
        <f t="shared" si="37"/>
        <v>6.871679903680557</v>
      </c>
      <c r="BF68" s="3">
        <f t="shared" si="38"/>
        <v>-3.554349559902708</v>
      </c>
      <c r="BG68" s="3">
        <f t="shared" si="39"/>
        <v>-28.302399999999995</v>
      </c>
      <c r="BI68" s="3">
        <v>-6.699999999999977</v>
      </c>
      <c r="BJ68" s="3" t="e">
        <f t="shared" si="40"/>
        <v>#NUM!</v>
      </c>
      <c r="BK68" s="3" t="e">
        <f t="shared" si="41"/>
        <v>#NUM!</v>
      </c>
      <c r="BL68" s="3">
        <v>-6.699999999999977</v>
      </c>
      <c r="BM68" s="3" t="e">
        <f t="shared" si="42"/>
        <v>#NUM!</v>
      </c>
      <c r="BN68" s="3" t="e">
        <f t="shared" si="43"/>
        <v>#NUM!</v>
      </c>
    </row>
    <row r="69" spans="15:66" ht="12.75">
      <c r="O69" s="3">
        <f t="shared" si="31"/>
        <v>62.75</v>
      </c>
      <c r="P69" s="3">
        <f t="shared" si="32"/>
        <v>15.120000000000022</v>
      </c>
      <c r="Q69" s="3">
        <f t="shared" si="33"/>
        <v>27.750000000000007</v>
      </c>
      <c r="R69" s="3">
        <f t="shared" si="34"/>
        <v>31.601849629412534</v>
      </c>
      <c r="S69" s="19">
        <f t="shared" si="35"/>
        <v>61.41558584152767</v>
      </c>
      <c r="BA69" s="3">
        <v>1.5</v>
      </c>
      <c r="BB69" s="3">
        <v>2.8</v>
      </c>
      <c r="BC69" s="3">
        <v>1.9</v>
      </c>
      <c r="BD69" s="3">
        <f t="shared" si="36"/>
        <v>4.578320096319441</v>
      </c>
      <c r="BE69" s="3">
        <f t="shared" si="37"/>
        <v>6.871679903680557</v>
      </c>
      <c r="BF69" s="3">
        <f t="shared" si="38"/>
        <v>-3.554349559902708</v>
      </c>
      <c r="BG69" s="3">
        <f t="shared" si="39"/>
        <v>-28.302399999999995</v>
      </c>
      <c r="BI69" s="3">
        <v>-6.649999999999977</v>
      </c>
      <c r="BJ69" s="3" t="e">
        <f t="shared" si="40"/>
        <v>#NUM!</v>
      </c>
      <c r="BK69" s="3" t="e">
        <f t="shared" si="41"/>
        <v>#NUM!</v>
      </c>
      <c r="BL69" s="3">
        <v>-6.649999999999977</v>
      </c>
      <c r="BM69" s="3" t="e">
        <f t="shared" si="42"/>
        <v>#NUM!</v>
      </c>
      <c r="BN69" s="3" t="e">
        <f t="shared" si="43"/>
        <v>#NUM!</v>
      </c>
    </row>
    <row r="70" spans="15:66" ht="12.75">
      <c r="O70" s="3">
        <f t="shared" si="31"/>
        <v>62.75</v>
      </c>
      <c r="P70" s="3">
        <f t="shared" si="32"/>
        <v>15.120000000000022</v>
      </c>
      <c r="Q70" s="3">
        <f t="shared" si="33"/>
        <v>27.750000000000007</v>
      </c>
      <c r="R70" s="3">
        <f t="shared" si="34"/>
        <v>31.601849629412534</v>
      </c>
      <c r="S70" s="19">
        <f t="shared" si="35"/>
        <v>61.41558584152767</v>
      </c>
      <c r="BA70" s="3">
        <v>1.5</v>
      </c>
      <c r="BB70" s="3">
        <v>2.8</v>
      </c>
      <c r="BC70" s="3">
        <v>1.9</v>
      </c>
      <c r="BD70" s="3">
        <f t="shared" si="36"/>
        <v>4.578320096319441</v>
      </c>
      <c r="BE70" s="3">
        <f t="shared" si="37"/>
        <v>6.871679903680557</v>
      </c>
      <c r="BF70" s="3">
        <f t="shared" si="38"/>
        <v>-3.554349559902708</v>
      </c>
      <c r="BG70" s="3">
        <f t="shared" si="39"/>
        <v>-28.302399999999995</v>
      </c>
      <c r="BI70" s="3">
        <v>-6.599999999999977</v>
      </c>
      <c r="BJ70" s="3" t="e">
        <f t="shared" si="40"/>
        <v>#NUM!</v>
      </c>
      <c r="BK70" s="3" t="e">
        <f t="shared" si="41"/>
        <v>#NUM!</v>
      </c>
      <c r="BL70" s="3">
        <v>-6.599999999999977</v>
      </c>
      <c r="BM70" s="3" t="e">
        <f t="shared" si="42"/>
        <v>#NUM!</v>
      </c>
      <c r="BN70" s="3" t="e">
        <f t="shared" si="43"/>
        <v>#NUM!</v>
      </c>
    </row>
    <row r="71" spans="15:66" ht="12.75">
      <c r="O71" s="3">
        <f t="shared" si="31"/>
        <v>62.75</v>
      </c>
      <c r="P71" s="3">
        <f t="shared" si="32"/>
        <v>15.120000000000022</v>
      </c>
      <c r="Q71" s="3">
        <f t="shared" si="33"/>
        <v>27.750000000000007</v>
      </c>
      <c r="R71" s="3">
        <f t="shared" si="34"/>
        <v>31.601849629412534</v>
      </c>
      <c r="S71" s="19">
        <f t="shared" si="35"/>
        <v>61.41558584152767</v>
      </c>
      <c r="BA71" s="3">
        <v>1.5</v>
      </c>
      <c r="BB71" s="3">
        <v>2.8</v>
      </c>
      <c r="BC71" s="3">
        <v>1.9</v>
      </c>
      <c r="BD71" s="3">
        <f t="shared" si="36"/>
        <v>4.578320096319441</v>
      </c>
      <c r="BE71" s="3">
        <f t="shared" si="37"/>
        <v>6.871679903680557</v>
      </c>
      <c r="BF71" s="3">
        <f t="shared" si="38"/>
        <v>-3.554349559902708</v>
      </c>
      <c r="BG71" s="3">
        <f t="shared" si="39"/>
        <v>-28.302399999999995</v>
      </c>
      <c r="BI71" s="3">
        <v>-6.549999999999978</v>
      </c>
      <c r="BJ71" s="3" t="e">
        <f t="shared" si="40"/>
        <v>#NUM!</v>
      </c>
      <c r="BK71" s="3" t="e">
        <f t="shared" si="41"/>
        <v>#NUM!</v>
      </c>
      <c r="BL71" s="3">
        <v>-6.549999999999978</v>
      </c>
      <c r="BM71" s="3" t="e">
        <f t="shared" si="42"/>
        <v>#NUM!</v>
      </c>
      <c r="BN71" s="3" t="e">
        <f t="shared" si="43"/>
        <v>#NUM!</v>
      </c>
    </row>
    <row r="72" spans="15:66" ht="12.75">
      <c r="O72" s="3">
        <f t="shared" si="31"/>
        <v>62.75</v>
      </c>
      <c r="P72" s="3">
        <f t="shared" si="32"/>
        <v>15.120000000000022</v>
      </c>
      <c r="Q72" s="3">
        <f t="shared" si="33"/>
        <v>27.750000000000007</v>
      </c>
      <c r="R72" s="3">
        <f t="shared" si="34"/>
        <v>31.601849629412534</v>
      </c>
      <c r="S72" s="19">
        <f t="shared" si="35"/>
        <v>61.41558584152767</v>
      </c>
      <c r="BA72" s="3">
        <v>1.5</v>
      </c>
      <c r="BB72" s="3">
        <v>2.8</v>
      </c>
      <c r="BC72" s="3">
        <v>1.9</v>
      </c>
      <c r="BD72" s="3">
        <f t="shared" si="36"/>
        <v>4.578320096319441</v>
      </c>
      <c r="BE72" s="3">
        <f t="shared" si="37"/>
        <v>6.871679903680557</v>
      </c>
      <c r="BF72" s="3">
        <f t="shared" si="38"/>
        <v>-3.554349559902708</v>
      </c>
      <c r="BG72" s="3">
        <f t="shared" si="39"/>
        <v>-28.302399999999995</v>
      </c>
      <c r="BI72" s="3">
        <v>-6.499999999999978</v>
      </c>
      <c r="BJ72" s="3" t="e">
        <f t="shared" si="40"/>
        <v>#NUM!</v>
      </c>
      <c r="BK72" s="3" t="e">
        <f t="shared" si="41"/>
        <v>#NUM!</v>
      </c>
      <c r="BL72" s="3">
        <v>-6.499999999999978</v>
      </c>
      <c r="BM72" s="3" t="e">
        <f t="shared" si="42"/>
        <v>#NUM!</v>
      </c>
      <c r="BN72" s="3" t="e">
        <f t="shared" si="43"/>
        <v>#NUM!</v>
      </c>
    </row>
    <row r="73" spans="15:66" ht="12.75">
      <c r="O73" s="3">
        <f t="shared" si="31"/>
        <v>62.75</v>
      </c>
      <c r="P73" s="3">
        <f t="shared" si="32"/>
        <v>15.120000000000022</v>
      </c>
      <c r="Q73" s="3">
        <f t="shared" si="33"/>
        <v>27.750000000000007</v>
      </c>
      <c r="R73" s="3">
        <f t="shared" si="34"/>
        <v>31.601849629412534</v>
      </c>
      <c r="S73" s="19">
        <f t="shared" si="35"/>
        <v>61.41558584152767</v>
      </c>
      <c r="BA73" s="3">
        <v>1.5</v>
      </c>
      <c r="BB73" s="3">
        <v>2.8</v>
      </c>
      <c r="BC73" s="3">
        <v>1.9</v>
      </c>
      <c r="BD73" s="3">
        <f t="shared" si="36"/>
        <v>4.578320096319441</v>
      </c>
      <c r="BE73" s="3">
        <f t="shared" si="37"/>
        <v>6.871679903680557</v>
      </c>
      <c r="BF73" s="3">
        <f t="shared" si="38"/>
        <v>-3.554349559902708</v>
      </c>
      <c r="BG73" s="3">
        <f t="shared" si="39"/>
        <v>-28.302399999999995</v>
      </c>
      <c r="BI73" s="3">
        <v>-6.449999999999978</v>
      </c>
      <c r="BJ73" s="3" t="e">
        <f t="shared" si="40"/>
        <v>#NUM!</v>
      </c>
      <c r="BK73" s="3" t="e">
        <f t="shared" si="41"/>
        <v>#NUM!</v>
      </c>
      <c r="BL73" s="3">
        <v>-6.449999999999978</v>
      </c>
      <c r="BM73" s="3" t="e">
        <f t="shared" si="42"/>
        <v>#NUM!</v>
      </c>
      <c r="BN73" s="3" t="e">
        <f t="shared" si="43"/>
        <v>#NUM!</v>
      </c>
    </row>
    <row r="74" spans="15:66" ht="12.75">
      <c r="O74" s="3">
        <f t="shared" si="31"/>
        <v>62.75</v>
      </c>
      <c r="P74" s="3">
        <f t="shared" si="32"/>
        <v>15.120000000000022</v>
      </c>
      <c r="Q74" s="3">
        <f t="shared" si="33"/>
        <v>27.750000000000007</v>
      </c>
      <c r="R74" s="3">
        <f t="shared" si="34"/>
        <v>31.601849629412534</v>
      </c>
      <c r="S74" s="19">
        <f t="shared" si="35"/>
        <v>61.41558584152767</v>
      </c>
      <c r="BA74" s="3">
        <v>1.5</v>
      </c>
      <c r="BB74" s="3">
        <v>2.8</v>
      </c>
      <c r="BC74" s="3">
        <v>1.9</v>
      </c>
      <c r="BD74" s="3">
        <f t="shared" si="36"/>
        <v>4.578320096319441</v>
      </c>
      <c r="BE74" s="3">
        <f t="shared" si="37"/>
        <v>6.871679903680557</v>
      </c>
      <c r="BF74" s="3">
        <f t="shared" si="38"/>
        <v>-3.554349559902708</v>
      </c>
      <c r="BG74" s="3">
        <f t="shared" si="39"/>
        <v>-28.302399999999995</v>
      </c>
      <c r="BI74" s="3">
        <v>-6.399999999999978</v>
      </c>
      <c r="BJ74" s="3" t="e">
        <f t="shared" si="40"/>
        <v>#NUM!</v>
      </c>
      <c r="BK74" s="3" t="e">
        <f t="shared" si="41"/>
        <v>#NUM!</v>
      </c>
      <c r="BL74" s="3">
        <v>-6.399999999999978</v>
      </c>
      <c r="BM74" s="3" t="e">
        <f t="shared" si="42"/>
        <v>#NUM!</v>
      </c>
      <c r="BN74" s="3" t="e">
        <f t="shared" si="43"/>
        <v>#NUM!</v>
      </c>
    </row>
    <row r="75" spans="15:66" ht="12.75">
      <c r="O75" s="3">
        <f t="shared" si="31"/>
        <v>62.75</v>
      </c>
      <c r="P75" s="3">
        <f t="shared" si="32"/>
        <v>15.120000000000022</v>
      </c>
      <c r="Q75" s="3">
        <f t="shared" si="33"/>
        <v>27.750000000000007</v>
      </c>
      <c r="R75" s="3">
        <f t="shared" si="34"/>
        <v>31.601849629412534</v>
      </c>
      <c r="S75" s="19">
        <f t="shared" si="35"/>
        <v>61.41558584152767</v>
      </c>
      <c r="BA75" s="3">
        <v>1.5</v>
      </c>
      <c r="BB75" s="3">
        <v>2.8</v>
      </c>
      <c r="BC75" s="3">
        <v>1.9</v>
      </c>
      <c r="BD75" s="3">
        <f t="shared" si="36"/>
        <v>4.578320096319441</v>
      </c>
      <c r="BE75" s="3">
        <f t="shared" si="37"/>
        <v>6.871679903680557</v>
      </c>
      <c r="BF75" s="3">
        <f t="shared" si="38"/>
        <v>-3.554349559902708</v>
      </c>
      <c r="BG75" s="3">
        <f t="shared" si="39"/>
        <v>-28.302399999999995</v>
      </c>
      <c r="BI75" s="3">
        <v>-6.349999999999978</v>
      </c>
      <c r="BJ75" s="3" t="e">
        <f t="shared" si="40"/>
        <v>#NUM!</v>
      </c>
      <c r="BK75" s="3" t="e">
        <f t="shared" si="41"/>
        <v>#NUM!</v>
      </c>
      <c r="BL75" s="3">
        <v>-6.349999999999978</v>
      </c>
      <c r="BM75" s="3" t="e">
        <f t="shared" si="42"/>
        <v>#NUM!</v>
      </c>
      <c r="BN75" s="3" t="e">
        <f t="shared" si="43"/>
        <v>#NUM!</v>
      </c>
    </row>
    <row r="76" spans="15:66" ht="12.75">
      <c r="O76" s="3">
        <f t="shared" si="31"/>
        <v>62.75</v>
      </c>
      <c r="P76" s="3">
        <f t="shared" si="32"/>
        <v>15.120000000000022</v>
      </c>
      <c r="Q76" s="3">
        <f t="shared" si="33"/>
        <v>27.750000000000007</v>
      </c>
      <c r="R76" s="3">
        <f t="shared" si="34"/>
        <v>31.601849629412534</v>
      </c>
      <c r="S76" s="19">
        <f t="shared" si="35"/>
        <v>61.41558584152767</v>
      </c>
      <c r="BA76" s="3">
        <v>1.5</v>
      </c>
      <c r="BB76" s="3">
        <v>2.8</v>
      </c>
      <c r="BC76" s="3">
        <v>1.9</v>
      </c>
      <c r="BD76" s="3">
        <f t="shared" si="36"/>
        <v>4.578320096319441</v>
      </c>
      <c r="BE76" s="3">
        <f t="shared" si="37"/>
        <v>6.871679903680557</v>
      </c>
      <c r="BF76" s="3">
        <f t="shared" si="38"/>
        <v>-3.554349559902708</v>
      </c>
      <c r="BG76" s="3">
        <f t="shared" si="39"/>
        <v>-28.302399999999995</v>
      </c>
      <c r="BI76" s="3">
        <v>-6.2999999999999785</v>
      </c>
      <c r="BJ76" s="3" t="e">
        <f t="shared" si="40"/>
        <v>#NUM!</v>
      </c>
      <c r="BK76" s="3" t="e">
        <f t="shared" si="41"/>
        <v>#NUM!</v>
      </c>
      <c r="BL76" s="3">
        <v>-6.2999999999999785</v>
      </c>
      <c r="BM76" s="3" t="e">
        <f t="shared" si="42"/>
        <v>#NUM!</v>
      </c>
      <c r="BN76" s="3" t="e">
        <f t="shared" si="43"/>
        <v>#NUM!</v>
      </c>
    </row>
    <row r="77" spans="15:66" ht="12.75">
      <c r="O77" s="3">
        <f t="shared" si="31"/>
        <v>62.75</v>
      </c>
      <c r="P77" s="3">
        <f t="shared" si="32"/>
        <v>15.120000000000022</v>
      </c>
      <c r="Q77" s="3">
        <f t="shared" si="33"/>
        <v>27.750000000000007</v>
      </c>
      <c r="R77" s="3">
        <f t="shared" si="34"/>
        <v>31.601849629412534</v>
      </c>
      <c r="S77" s="19">
        <f t="shared" si="35"/>
        <v>61.41558584152767</v>
      </c>
      <c r="BA77" s="3">
        <v>1.5</v>
      </c>
      <c r="BB77" s="3">
        <v>2.8</v>
      </c>
      <c r="BC77" s="3">
        <v>1.9</v>
      </c>
      <c r="BD77" s="3">
        <f t="shared" si="36"/>
        <v>4.578320096319441</v>
      </c>
      <c r="BE77" s="3">
        <f t="shared" si="37"/>
        <v>6.871679903680557</v>
      </c>
      <c r="BF77" s="3">
        <f t="shared" si="38"/>
        <v>-3.554349559902708</v>
      </c>
      <c r="BG77" s="3">
        <f t="shared" si="39"/>
        <v>-28.302399999999995</v>
      </c>
      <c r="BI77" s="3">
        <v>-6.249999999999979</v>
      </c>
      <c r="BJ77" s="3" t="e">
        <f t="shared" si="40"/>
        <v>#NUM!</v>
      </c>
      <c r="BK77" s="3" t="e">
        <f t="shared" si="41"/>
        <v>#NUM!</v>
      </c>
      <c r="BL77" s="3">
        <v>-6.249999999999979</v>
      </c>
      <c r="BM77" s="3" t="e">
        <f t="shared" si="42"/>
        <v>#NUM!</v>
      </c>
      <c r="BN77" s="3" t="e">
        <f t="shared" si="43"/>
        <v>#NUM!</v>
      </c>
    </row>
    <row r="78" spans="15:66" ht="12.75">
      <c r="O78" s="3">
        <f t="shared" si="31"/>
        <v>62.75</v>
      </c>
      <c r="P78" s="3">
        <f t="shared" si="32"/>
        <v>15.120000000000022</v>
      </c>
      <c r="Q78" s="3">
        <f t="shared" si="33"/>
        <v>27.750000000000007</v>
      </c>
      <c r="R78" s="3">
        <f t="shared" si="34"/>
        <v>31.601849629412534</v>
      </c>
      <c r="S78" s="19">
        <f t="shared" si="35"/>
        <v>61.41558584152767</v>
      </c>
      <c r="BA78" s="3">
        <v>1.5</v>
      </c>
      <c r="BB78" s="3">
        <v>2.8</v>
      </c>
      <c r="BC78" s="3">
        <v>1.9</v>
      </c>
      <c r="BD78" s="3">
        <f t="shared" si="36"/>
        <v>4.578320096319441</v>
      </c>
      <c r="BE78" s="3">
        <f t="shared" si="37"/>
        <v>6.871679903680557</v>
      </c>
      <c r="BF78" s="3">
        <f t="shared" si="38"/>
        <v>-3.554349559902708</v>
      </c>
      <c r="BG78" s="3">
        <f t="shared" si="39"/>
        <v>-28.302399999999995</v>
      </c>
      <c r="BI78" s="3">
        <v>-6.199999999999979</v>
      </c>
      <c r="BJ78" s="3" t="e">
        <f t="shared" si="40"/>
        <v>#NUM!</v>
      </c>
      <c r="BK78" s="3" t="e">
        <f t="shared" si="41"/>
        <v>#NUM!</v>
      </c>
      <c r="BL78" s="3">
        <v>-6.199999999999979</v>
      </c>
      <c r="BM78" s="3" t="e">
        <f t="shared" si="42"/>
        <v>#NUM!</v>
      </c>
      <c r="BN78" s="3" t="e">
        <f t="shared" si="43"/>
        <v>#NUM!</v>
      </c>
    </row>
    <row r="79" spans="15:66" ht="12.75">
      <c r="O79" s="3">
        <f t="shared" si="31"/>
        <v>62.75</v>
      </c>
      <c r="P79" s="3">
        <f t="shared" si="32"/>
        <v>15.120000000000022</v>
      </c>
      <c r="Q79" s="3">
        <f t="shared" si="33"/>
        <v>27.750000000000007</v>
      </c>
      <c r="R79" s="3">
        <f t="shared" si="34"/>
        <v>31.601849629412534</v>
      </c>
      <c r="S79" s="19">
        <f t="shared" si="35"/>
        <v>61.41558584152767</v>
      </c>
      <c r="BA79" s="3">
        <v>1.5</v>
      </c>
      <c r="BB79" s="3">
        <v>2.8</v>
      </c>
      <c r="BC79" s="3">
        <v>1.9</v>
      </c>
      <c r="BD79" s="3">
        <f t="shared" si="36"/>
        <v>4.578320096319441</v>
      </c>
      <c r="BE79" s="3">
        <f t="shared" si="37"/>
        <v>6.871679903680557</v>
      </c>
      <c r="BF79" s="3">
        <f t="shared" si="38"/>
        <v>-3.554349559902708</v>
      </c>
      <c r="BG79" s="3">
        <f t="shared" si="39"/>
        <v>-28.302399999999995</v>
      </c>
      <c r="BI79" s="3">
        <v>-6.149999999999979</v>
      </c>
      <c r="BJ79" s="3" t="e">
        <f t="shared" si="40"/>
        <v>#NUM!</v>
      </c>
      <c r="BK79" s="3" t="e">
        <f t="shared" si="41"/>
        <v>#NUM!</v>
      </c>
      <c r="BL79" s="3">
        <v>-6.149999999999979</v>
      </c>
      <c r="BM79" s="3" t="e">
        <f t="shared" si="42"/>
        <v>#NUM!</v>
      </c>
      <c r="BN79" s="3" t="e">
        <f t="shared" si="43"/>
        <v>#NUM!</v>
      </c>
    </row>
    <row r="80" spans="15:66" ht="12.75">
      <c r="O80" s="3">
        <f t="shared" si="31"/>
        <v>62.75</v>
      </c>
      <c r="P80" s="3">
        <f t="shared" si="32"/>
        <v>15.120000000000022</v>
      </c>
      <c r="Q80" s="3">
        <f t="shared" si="33"/>
        <v>27.750000000000007</v>
      </c>
      <c r="R80" s="3">
        <f t="shared" si="34"/>
        <v>31.601849629412534</v>
      </c>
      <c r="S80" s="19">
        <f t="shared" si="35"/>
        <v>61.41558584152767</v>
      </c>
      <c r="BA80" s="3">
        <v>1.5</v>
      </c>
      <c r="BB80" s="3">
        <v>2.8</v>
      </c>
      <c r="BC80" s="3">
        <v>1.9</v>
      </c>
      <c r="BD80" s="3">
        <f t="shared" si="36"/>
        <v>4.578320096319441</v>
      </c>
      <c r="BE80" s="3">
        <f t="shared" si="37"/>
        <v>6.871679903680557</v>
      </c>
      <c r="BF80" s="3">
        <f t="shared" si="38"/>
        <v>-3.554349559902708</v>
      </c>
      <c r="BG80" s="3">
        <f t="shared" si="39"/>
        <v>-28.302399999999995</v>
      </c>
      <c r="BI80" s="3">
        <v>-6.099999999999979</v>
      </c>
      <c r="BJ80" s="3" t="e">
        <f t="shared" si="40"/>
        <v>#NUM!</v>
      </c>
      <c r="BK80" s="3" t="e">
        <f t="shared" si="41"/>
        <v>#NUM!</v>
      </c>
      <c r="BL80" s="3">
        <v>-6.099999999999979</v>
      </c>
      <c r="BM80" s="3" t="e">
        <f t="shared" si="42"/>
        <v>#NUM!</v>
      </c>
      <c r="BN80" s="3" t="e">
        <f t="shared" si="43"/>
        <v>#NUM!</v>
      </c>
    </row>
    <row r="81" spans="15:66" ht="12.75">
      <c r="O81" s="3">
        <f t="shared" si="31"/>
        <v>62.75</v>
      </c>
      <c r="P81" s="3">
        <f t="shared" si="32"/>
        <v>15.120000000000022</v>
      </c>
      <c r="Q81" s="3">
        <f t="shared" si="33"/>
        <v>27.750000000000007</v>
      </c>
      <c r="R81" s="3">
        <f t="shared" si="34"/>
        <v>31.601849629412534</v>
      </c>
      <c r="S81" s="19">
        <f t="shared" si="35"/>
        <v>61.41558584152767</v>
      </c>
      <c r="BA81" s="3">
        <v>1.5</v>
      </c>
      <c r="BB81" s="3">
        <v>2.8</v>
      </c>
      <c r="BC81" s="3">
        <v>1.9</v>
      </c>
      <c r="BD81" s="3">
        <f t="shared" si="36"/>
        <v>4.578320096319441</v>
      </c>
      <c r="BE81" s="3">
        <f t="shared" si="37"/>
        <v>6.871679903680557</v>
      </c>
      <c r="BF81" s="3">
        <f t="shared" si="38"/>
        <v>-3.554349559902708</v>
      </c>
      <c r="BG81" s="3">
        <f t="shared" si="39"/>
        <v>-28.302399999999995</v>
      </c>
      <c r="BI81" s="3">
        <v>-6.049999999999979</v>
      </c>
      <c r="BJ81" s="3" t="e">
        <f t="shared" si="40"/>
        <v>#NUM!</v>
      </c>
      <c r="BK81" s="3" t="e">
        <f t="shared" si="41"/>
        <v>#NUM!</v>
      </c>
      <c r="BL81" s="3">
        <v>-6.049999999999979</v>
      </c>
      <c r="BM81" s="3" t="e">
        <f t="shared" si="42"/>
        <v>#NUM!</v>
      </c>
      <c r="BN81" s="3" t="e">
        <f t="shared" si="43"/>
        <v>#NUM!</v>
      </c>
    </row>
    <row r="82" spans="15:66" ht="12.75">
      <c r="O82" s="3">
        <f t="shared" si="31"/>
        <v>62.75</v>
      </c>
      <c r="P82" s="3">
        <f t="shared" si="32"/>
        <v>15.120000000000022</v>
      </c>
      <c r="Q82" s="3">
        <f t="shared" si="33"/>
        <v>27.750000000000007</v>
      </c>
      <c r="R82" s="3">
        <f t="shared" si="34"/>
        <v>31.601849629412534</v>
      </c>
      <c r="S82" s="19">
        <f t="shared" si="35"/>
        <v>61.41558584152767</v>
      </c>
      <c r="BA82" s="3">
        <v>1.5</v>
      </c>
      <c r="BB82" s="3">
        <v>2.8</v>
      </c>
      <c r="BC82" s="3">
        <v>1.9</v>
      </c>
      <c r="BD82" s="3">
        <f t="shared" si="36"/>
        <v>4.578320096319441</v>
      </c>
      <c r="BE82" s="3">
        <f t="shared" si="37"/>
        <v>6.871679903680557</v>
      </c>
      <c r="BF82" s="3">
        <f t="shared" si="38"/>
        <v>-3.554349559902708</v>
      </c>
      <c r="BG82" s="3">
        <f t="shared" si="39"/>
        <v>-28.302399999999995</v>
      </c>
      <c r="BI82" s="3">
        <v>-5.99999999999998</v>
      </c>
      <c r="BJ82" s="3" t="e">
        <f t="shared" si="40"/>
        <v>#NUM!</v>
      </c>
      <c r="BK82" s="3" t="e">
        <f t="shared" si="41"/>
        <v>#NUM!</v>
      </c>
      <c r="BL82" s="3">
        <v>-5.99999999999998</v>
      </c>
      <c r="BM82" s="3" t="e">
        <f t="shared" si="42"/>
        <v>#NUM!</v>
      </c>
      <c r="BN82" s="3" t="e">
        <f t="shared" si="43"/>
        <v>#NUM!</v>
      </c>
    </row>
    <row r="83" spans="15:66" ht="12.75">
      <c r="O83" s="3">
        <f t="shared" si="31"/>
        <v>62.75</v>
      </c>
      <c r="P83" s="3">
        <f t="shared" si="32"/>
        <v>15.120000000000022</v>
      </c>
      <c r="Q83" s="3">
        <f t="shared" si="33"/>
        <v>27.750000000000007</v>
      </c>
      <c r="R83" s="3">
        <f t="shared" si="34"/>
        <v>31.601849629412534</v>
      </c>
      <c r="S83" s="19">
        <f t="shared" si="35"/>
        <v>61.41558584152767</v>
      </c>
      <c r="BA83" s="3">
        <v>1.5</v>
      </c>
      <c r="BB83" s="3">
        <v>2.8</v>
      </c>
      <c r="BC83" s="3">
        <v>1.9</v>
      </c>
      <c r="BD83" s="3">
        <f t="shared" si="36"/>
        <v>4.578320096319441</v>
      </c>
      <c r="BE83" s="3">
        <f t="shared" si="37"/>
        <v>6.871679903680557</v>
      </c>
      <c r="BF83" s="3">
        <f t="shared" si="38"/>
        <v>-3.554349559902708</v>
      </c>
      <c r="BG83" s="3">
        <f t="shared" si="39"/>
        <v>-28.302399999999995</v>
      </c>
      <c r="BI83" s="3">
        <v>-5.94999999999998</v>
      </c>
      <c r="BJ83" s="3" t="e">
        <f t="shared" si="40"/>
        <v>#NUM!</v>
      </c>
      <c r="BK83" s="3" t="e">
        <f t="shared" si="41"/>
        <v>#NUM!</v>
      </c>
      <c r="BL83" s="3">
        <v>-5.94999999999998</v>
      </c>
      <c r="BM83" s="3" t="e">
        <f t="shared" si="42"/>
        <v>#NUM!</v>
      </c>
      <c r="BN83" s="3" t="e">
        <f t="shared" si="43"/>
        <v>#NUM!</v>
      </c>
    </row>
    <row r="84" spans="15:66" ht="12.75">
      <c r="O84" s="3">
        <f t="shared" si="31"/>
        <v>62.75</v>
      </c>
      <c r="P84" s="3">
        <f t="shared" si="32"/>
        <v>15.120000000000022</v>
      </c>
      <c r="Q84" s="3">
        <f t="shared" si="33"/>
        <v>27.750000000000007</v>
      </c>
      <c r="R84" s="3">
        <f t="shared" si="34"/>
        <v>31.601849629412534</v>
      </c>
      <c r="S84" s="19">
        <f t="shared" si="35"/>
        <v>61.41558584152767</v>
      </c>
      <c r="BA84" s="3">
        <v>1.5</v>
      </c>
      <c r="BB84" s="3">
        <v>2.8</v>
      </c>
      <c r="BC84" s="3">
        <v>1.9</v>
      </c>
      <c r="BD84" s="3">
        <f t="shared" si="36"/>
        <v>4.578320096319441</v>
      </c>
      <c r="BE84" s="3">
        <f t="shared" si="37"/>
        <v>6.871679903680557</v>
      </c>
      <c r="BF84" s="3">
        <f t="shared" si="38"/>
        <v>-3.554349559902708</v>
      </c>
      <c r="BG84" s="3">
        <f t="shared" si="39"/>
        <v>-28.302399999999995</v>
      </c>
      <c r="BI84" s="3">
        <v>-5.89999999999998</v>
      </c>
      <c r="BJ84" s="3" t="e">
        <f t="shared" si="40"/>
        <v>#NUM!</v>
      </c>
      <c r="BK84" s="3" t="e">
        <f t="shared" si="41"/>
        <v>#NUM!</v>
      </c>
      <c r="BL84" s="3">
        <v>-5.89999999999998</v>
      </c>
      <c r="BM84" s="3" t="e">
        <f t="shared" si="42"/>
        <v>#NUM!</v>
      </c>
      <c r="BN84" s="3" t="e">
        <f t="shared" si="43"/>
        <v>#NUM!</v>
      </c>
    </row>
    <row r="85" spans="15:66" ht="12.75">
      <c r="O85" s="3">
        <f t="shared" si="31"/>
        <v>62.75</v>
      </c>
      <c r="P85" s="3">
        <f t="shared" si="32"/>
        <v>15.120000000000022</v>
      </c>
      <c r="Q85" s="3">
        <f t="shared" si="33"/>
        <v>27.750000000000007</v>
      </c>
      <c r="R85" s="3">
        <f t="shared" si="34"/>
        <v>31.601849629412534</v>
      </c>
      <c r="S85" s="19">
        <f t="shared" si="35"/>
        <v>61.41558584152767</v>
      </c>
      <c r="BA85" s="3">
        <v>1.5</v>
      </c>
      <c r="BB85" s="3">
        <v>2.8</v>
      </c>
      <c r="BC85" s="3">
        <v>1.9</v>
      </c>
      <c r="BD85" s="3">
        <f t="shared" si="36"/>
        <v>4.578320096319441</v>
      </c>
      <c r="BE85" s="3">
        <f t="shared" si="37"/>
        <v>6.871679903680557</v>
      </c>
      <c r="BF85" s="3">
        <f t="shared" si="38"/>
        <v>-3.554349559902708</v>
      </c>
      <c r="BG85" s="3">
        <f t="shared" si="39"/>
        <v>-28.302399999999995</v>
      </c>
      <c r="BI85" s="3">
        <v>-5.84999999999998</v>
      </c>
      <c r="BJ85" s="3" t="e">
        <f t="shared" si="40"/>
        <v>#NUM!</v>
      </c>
      <c r="BK85" s="3" t="e">
        <f t="shared" si="41"/>
        <v>#NUM!</v>
      </c>
      <c r="BL85" s="3">
        <v>-5.84999999999998</v>
      </c>
      <c r="BM85" s="3" t="e">
        <f t="shared" si="42"/>
        <v>#NUM!</v>
      </c>
      <c r="BN85" s="3" t="e">
        <f t="shared" si="43"/>
        <v>#NUM!</v>
      </c>
    </row>
    <row r="86" spans="15:66" ht="12.75">
      <c r="O86" s="3">
        <f aca="true" t="shared" si="44" ref="O86:O117">O85</f>
        <v>62.75</v>
      </c>
      <c r="P86" s="3">
        <f aca="true" t="shared" si="45" ref="P86:P117">P85</f>
        <v>15.120000000000022</v>
      </c>
      <c r="Q86" s="3">
        <f aca="true" t="shared" si="46" ref="Q86:Q117">Q85</f>
        <v>27.750000000000007</v>
      </c>
      <c r="R86" s="3">
        <f aca="true" t="shared" si="47" ref="R86:R117">R85</f>
        <v>31.601849629412534</v>
      </c>
      <c r="S86" s="19">
        <f aca="true" t="shared" si="48" ref="S86:S117">S85</f>
        <v>61.41558584152767</v>
      </c>
      <c r="BA86" s="3">
        <v>1.5</v>
      </c>
      <c r="BB86" s="3">
        <v>2.8</v>
      </c>
      <c r="BC86" s="3">
        <v>1.9</v>
      </c>
      <c r="BD86" s="3">
        <f t="shared" si="36"/>
        <v>4.578320096319441</v>
      </c>
      <c r="BE86" s="3">
        <f t="shared" si="37"/>
        <v>6.871679903680557</v>
      </c>
      <c r="BF86" s="3">
        <f t="shared" si="38"/>
        <v>-3.554349559902708</v>
      </c>
      <c r="BG86" s="3">
        <f t="shared" si="39"/>
        <v>-28.302399999999995</v>
      </c>
      <c r="BI86" s="3">
        <v>-5.79999999999998</v>
      </c>
      <c r="BJ86" s="3" t="e">
        <f t="shared" si="40"/>
        <v>#NUM!</v>
      </c>
      <c r="BK86" s="3" t="e">
        <f t="shared" si="41"/>
        <v>#NUM!</v>
      </c>
      <c r="BL86" s="3">
        <v>-5.79999999999998</v>
      </c>
      <c r="BM86" s="3" t="e">
        <f t="shared" si="42"/>
        <v>#NUM!</v>
      </c>
      <c r="BN86" s="3" t="e">
        <f t="shared" si="43"/>
        <v>#NUM!</v>
      </c>
    </row>
    <row r="87" spans="15:66" ht="12.75">
      <c r="O87" s="3">
        <f t="shared" si="44"/>
        <v>62.75</v>
      </c>
      <c r="P87" s="3">
        <f t="shared" si="45"/>
        <v>15.120000000000022</v>
      </c>
      <c r="Q87" s="3">
        <f t="shared" si="46"/>
        <v>27.750000000000007</v>
      </c>
      <c r="R87" s="3">
        <f t="shared" si="47"/>
        <v>31.601849629412534</v>
      </c>
      <c r="S87" s="19">
        <f t="shared" si="48"/>
        <v>61.41558584152767</v>
      </c>
      <c r="BA87" s="3">
        <v>1.5</v>
      </c>
      <c r="BB87" s="3">
        <v>2.8</v>
      </c>
      <c r="BC87" s="3">
        <v>1.9</v>
      </c>
      <c r="BD87" s="3">
        <f t="shared" si="36"/>
        <v>4.578320096319441</v>
      </c>
      <c r="BE87" s="3">
        <f t="shared" si="37"/>
        <v>6.871679903680557</v>
      </c>
      <c r="BF87" s="3">
        <f t="shared" si="38"/>
        <v>-3.554349559902708</v>
      </c>
      <c r="BG87" s="3">
        <f t="shared" si="39"/>
        <v>-28.302399999999995</v>
      </c>
      <c r="BI87" s="3">
        <v>-5.7499999999999805</v>
      </c>
      <c r="BJ87" s="3" t="e">
        <f t="shared" si="40"/>
        <v>#NUM!</v>
      </c>
      <c r="BK87" s="3" t="e">
        <f t="shared" si="41"/>
        <v>#NUM!</v>
      </c>
      <c r="BL87" s="3">
        <v>-5.7499999999999805</v>
      </c>
      <c r="BM87" s="3" t="e">
        <f t="shared" si="42"/>
        <v>#NUM!</v>
      </c>
      <c r="BN87" s="3" t="e">
        <f t="shared" si="43"/>
        <v>#NUM!</v>
      </c>
    </row>
    <row r="88" spans="15:66" ht="12.75">
      <c r="O88" s="3">
        <f t="shared" si="44"/>
        <v>62.75</v>
      </c>
      <c r="P88" s="3">
        <f t="shared" si="45"/>
        <v>15.120000000000022</v>
      </c>
      <c r="Q88" s="3">
        <f t="shared" si="46"/>
        <v>27.750000000000007</v>
      </c>
      <c r="R88" s="3">
        <f t="shared" si="47"/>
        <v>31.601849629412534</v>
      </c>
      <c r="S88" s="19">
        <f t="shared" si="48"/>
        <v>61.41558584152767</v>
      </c>
      <c r="BA88" s="3">
        <v>1.5</v>
      </c>
      <c r="BB88" s="3">
        <v>2.8</v>
      </c>
      <c r="BC88" s="3">
        <v>1.9</v>
      </c>
      <c r="BD88" s="3">
        <f t="shared" si="36"/>
        <v>4.578320096319441</v>
      </c>
      <c r="BE88" s="3">
        <f t="shared" si="37"/>
        <v>6.871679903680557</v>
      </c>
      <c r="BF88" s="3">
        <f t="shared" si="38"/>
        <v>-3.554349559902708</v>
      </c>
      <c r="BG88" s="3">
        <f t="shared" si="39"/>
        <v>-28.302399999999995</v>
      </c>
      <c r="BI88" s="3">
        <v>-5.699999999999981</v>
      </c>
      <c r="BJ88" s="3" t="e">
        <f t="shared" si="40"/>
        <v>#NUM!</v>
      </c>
      <c r="BK88" s="3" t="e">
        <f t="shared" si="41"/>
        <v>#NUM!</v>
      </c>
      <c r="BL88" s="3">
        <v>-5.699999999999981</v>
      </c>
      <c r="BM88" s="3" t="e">
        <f t="shared" si="42"/>
        <v>#NUM!</v>
      </c>
      <c r="BN88" s="3" t="e">
        <f t="shared" si="43"/>
        <v>#NUM!</v>
      </c>
    </row>
    <row r="89" spans="15:66" ht="12.75">
      <c r="O89" s="3">
        <f t="shared" si="44"/>
        <v>62.75</v>
      </c>
      <c r="P89" s="3">
        <f t="shared" si="45"/>
        <v>15.120000000000022</v>
      </c>
      <c r="Q89" s="3">
        <f t="shared" si="46"/>
        <v>27.750000000000007</v>
      </c>
      <c r="R89" s="3">
        <f t="shared" si="47"/>
        <v>31.601849629412534</v>
      </c>
      <c r="S89" s="19">
        <f t="shared" si="48"/>
        <v>61.41558584152767</v>
      </c>
      <c r="BA89" s="3">
        <v>1.5</v>
      </c>
      <c r="BB89" s="3">
        <v>2.8</v>
      </c>
      <c r="BC89" s="3">
        <v>1.9</v>
      </c>
      <c r="BD89" s="3">
        <f t="shared" si="36"/>
        <v>4.578320096319441</v>
      </c>
      <c r="BE89" s="3">
        <f t="shared" si="37"/>
        <v>6.871679903680557</v>
      </c>
      <c r="BF89" s="3">
        <f t="shared" si="38"/>
        <v>-3.554349559902708</v>
      </c>
      <c r="BG89" s="3">
        <f t="shared" si="39"/>
        <v>-28.302399999999995</v>
      </c>
      <c r="BI89" s="3">
        <v>-5.649999999999981</v>
      </c>
      <c r="BJ89" s="3" t="e">
        <f t="shared" si="40"/>
        <v>#NUM!</v>
      </c>
      <c r="BK89" s="3" t="e">
        <f t="shared" si="41"/>
        <v>#NUM!</v>
      </c>
      <c r="BL89" s="3">
        <v>-5.649999999999981</v>
      </c>
      <c r="BM89" s="3" t="e">
        <f t="shared" si="42"/>
        <v>#NUM!</v>
      </c>
      <c r="BN89" s="3" t="e">
        <f t="shared" si="43"/>
        <v>#NUM!</v>
      </c>
    </row>
    <row r="90" spans="15:66" ht="12.75">
      <c r="O90" s="3">
        <f t="shared" si="44"/>
        <v>62.75</v>
      </c>
      <c r="P90" s="3">
        <f t="shared" si="45"/>
        <v>15.120000000000022</v>
      </c>
      <c r="Q90" s="3">
        <f t="shared" si="46"/>
        <v>27.750000000000007</v>
      </c>
      <c r="R90" s="3">
        <f t="shared" si="47"/>
        <v>31.601849629412534</v>
      </c>
      <c r="S90" s="19">
        <f t="shared" si="48"/>
        <v>61.41558584152767</v>
      </c>
      <c r="BA90" s="3">
        <v>1.5</v>
      </c>
      <c r="BB90" s="3">
        <v>2.8</v>
      </c>
      <c r="BC90" s="3">
        <v>1.9</v>
      </c>
      <c r="BD90" s="3">
        <f t="shared" si="36"/>
        <v>4.578320096319441</v>
      </c>
      <c r="BE90" s="3">
        <f t="shared" si="37"/>
        <v>6.871679903680557</v>
      </c>
      <c r="BF90" s="3">
        <f t="shared" si="38"/>
        <v>-3.554349559902708</v>
      </c>
      <c r="BG90" s="3">
        <f t="shared" si="39"/>
        <v>-28.302399999999995</v>
      </c>
      <c r="BI90" s="3">
        <v>-5.599999999999981</v>
      </c>
      <c r="BJ90" s="3" t="e">
        <f t="shared" si="40"/>
        <v>#NUM!</v>
      </c>
      <c r="BK90" s="3" t="e">
        <f t="shared" si="41"/>
        <v>#NUM!</v>
      </c>
      <c r="BL90" s="3">
        <v>-5.599999999999981</v>
      </c>
      <c r="BM90" s="3" t="e">
        <f t="shared" si="42"/>
        <v>#NUM!</v>
      </c>
      <c r="BN90" s="3" t="e">
        <f t="shared" si="43"/>
        <v>#NUM!</v>
      </c>
    </row>
    <row r="91" spans="15:66" ht="12.75">
      <c r="O91" s="3">
        <f t="shared" si="44"/>
        <v>62.75</v>
      </c>
      <c r="P91" s="3">
        <f t="shared" si="45"/>
        <v>15.120000000000022</v>
      </c>
      <c r="Q91" s="3">
        <f t="shared" si="46"/>
        <v>27.750000000000007</v>
      </c>
      <c r="R91" s="3">
        <f t="shared" si="47"/>
        <v>31.601849629412534</v>
      </c>
      <c r="S91" s="19">
        <f t="shared" si="48"/>
        <v>61.41558584152767</v>
      </c>
      <c r="BA91" s="3">
        <v>1.5</v>
      </c>
      <c r="BB91" s="3">
        <v>2.8</v>
      </c>
      <c r="BC91" s="3">
        <v>1.9</v>
      </c>
      <c r="BD91" s="3">
        <f t="shared" si="36"/>
        <v>4.578320096319441</v>
      </c>
      <c r="BE91" s="3">
        <f t="shared" si="37"/>
        <v>6.871679903680557</v>
      </c>
      <c r="BF91" s="3">
        <f t="shared" si="38"/>
        <v>-3.554349559902708</v>
      </c>
      <c r="BG91" s="3">
        <f t="shared" si="39"/>
        <v>-28.302399999999995</v>
      </c>
      <c r="BI91" s="3">
        <v>-5.549999999999981</v>
      </c>
      <c r="BJ91" s="3" t="e">
        <f t="shared" si="40"/>
        <v>#NUM!</v>
      </c>
      <c r="BK91" s="3" t="e">
        <f t="shared" si="41"/>
        <v>#NUM!</v>
      </c>
      <c r="BL91" s="3">
        <v>-5.549999999999981</v>
      </c>
      <c r="BM91" s="3" t="e">
        <f t="shared" si="42"/>
        <v>#NUM!</v>
      </c>
      <c r="BN91" s="3" t="e">
        <f t="shared" si="43"/>
        <v>#NUM!</v>
      </c>
    </row>
    <row r="92" spans="15:66" ht="12.75">
      <c r="O92" s="3">
        <f t="shared" si="44"/>
        <v>62.75</v>
      </c>
      <c r="P92" s="3">
        <f t="shared" si="45"/>
        <v>15.120000000000022</v>
      </c>
      <c r="Q92" s="3">
        <f t="shared" si="46"/>
        <v>27.750000000000007</v>
      </c>
      <c r="R92" s="3">
        <f t="shared" si="47"/>
        <v>31.601849629412534</v>
      </c>
      <c r="S92" s="19">
        <f t="shared" si="48"/>
        <v>61.41558584152767</v>
      </c>
      <c r="BA92" s="3">
        <v>1.5</v>
      </c>
      <c r="BB92" s="3">
        <v>2.8</v>
      </c>
      <c r="BC92" s="3">
        <v>1.9</v>
      </c>
      <c r="BD92" s="3">
        <f t="shared" si="36"/>
        <v>4.578320096319441</v>
      </c>
      <c r="BE92" s="3">
        <f t="shared" si="37"/>
        <v>6.871679903680557</v>
      </c>
      <c r="BF92" s="3">
        <f t="shared" si="38"/>
        <v>-3.554349559902708</v>
      </c>
      <c r="BG92" s="3">
        <f t="shared" si="39"/>
        <v>-28.302399999999995</v>
      </c>
      <c r="BI92" s="3">
        <v>-5.499999999999981</v>
      </c>
      <c r="BJ92" s="3" t="e">
        <f t="shared" si="40"/>
        <v>#NUM!</v>
      </c>
      <c r="BK92" s="3" t="e">
        <f t="shared" si="41"/>
        <v>#NUM!</v>
      </c>
      <c r="BL92" s="3">
        <v>-5.499999999999981</v>
      </c>
      <c r="BM92" s="3" t="e">
        <f t="shared" si="42"/>
        <v>#NUM!</v>
      </c>
      <c r="BN92" s="3" t="e">
        <f t="shared" si="43"/>
        <v>#NUM!</v>
      </c>
    </row>
    <row r="93" spans="15:66" ht="12.75">
      <c r="O93" s="3">
        <f t="shared" si="44"/>
        <v>62.75</v>
      </c>
      <c r="P93" s="3">
        <f t="shared" si="45"/>
        <v>15.120000000000022</v>
      </c>
      <c r="Q93" s="3">
        <f t="shared" si="46"/>
        <v>27.750000000000007</v>
      </c>
      <c r="R93" s="3">
        <f t="shared" si="47"/>
        <v>31.601849629412534</v>
      </c>
      <c r="S93" s="19">
        <f t="shared" si="48"/>
        <v>61.41558584152767</v>
      </c>
      <c r="BA93" s="3">
        <v>1.5</v>
      </c>
      <c r="BB93" s="3">
        <v>2.8</v>
      </c>
      <c r="BC93" s="3">
        <v>1.9</v>
      </c>
      <c r="BD93" s="3">
        <f t="shared" si="36"/>
        <v>4.578320096319441</v>
      </c>
      <c r="BE93" s="3">
        <f t="shared" si="37"/>
        <v>6.871679903680557</v>
      </c>
      <c r="BF93" s="3">
        <f t="shared" si="38"/>
        <v>-3.554349559902708</v>
      </c>
      <c r="BG93" s="3">
        <f t="shared" si="39"/>
        <v>-28.302399999999995</v>
      </c>
      <c r="BI93" s="3">
        <v>-5.4499999999999815</v>
      </c>
      <c r="BJ93" s="3" t="e">
        <f t="shared" si="40"/>
        <v>#NUM!</v>
      </c>
      <c r="BK93" s="3" t="e">
        <f t="shared" si="41"/>
        <v>#NUM!</v>
      </c>
      <c r="BL93" s="3">
        <v>-5.4499999999999815</v>
      </c>
      <c r="BM93" s="3" t="e">
        <f t="shared" si="42"/>
        <v>#NUM!</v>
      </c>
      <c r="BN93" s="3" t="e">
        <f t="shared" si="43"/>
        <v>#NUM!</v>
      </c>
    </row>
    <row r="94" spans="15:66" ht="12.75">
      <c r="O94" s="3">
        <f t="shared" si="44"/>
        <v>62.75</v>
      </c>
      <c r="P94" s="3">
        <f t="shared" si="45"/>
        <v>15.120000000000022</v>
      </c>
      <c r="Q94" s="3">
        <f t="shared" si="46"/>
        <v>27.750000000000007</v>
      </c>
      <c r="R94" s="3">
        <f t="shared" si="47"/>
        <v>31.601849629412534</v>
      </c>
      <c r="S94" s="19">
        <f t="shared" si="48"/>
        <v>61.41558584152767</v>
      </c>
      <c r="BA94" s="3">
        <v>1.5</v>
      </c>
      <c r="BB94" s="3">
        <v>2.8</v>
      </c>
      <c r="BC94" s="3">
        <v>1.9</v>
      </c>
      <c r="BD94" s="3">
        <f t="shared" si="36"/>
        <v>4.578320096319441</v>
      </c>
      <c r="BE94" s="3">
        <f t="shared" si="37"/>
        <v>6.871679903680557</v>
      </c>
      <c r="BF94" s="3">
        <f t="shared" si="38"/>
        <v>-3.554349559902708</v>
      </c>
      <c r="BG94" s="3">
        <f t="shared" si="39"/>
        <v>-28.302399999999995</v>
      </c>
      <c r="BI94" s="3">
        <v>-5.399999999999982</v>
      </c>
      <c r="BJ94" s="3" t="e">
        <f t="shared" si="40"/>
        <v>#NUM!</v>
      </c>
      <c r="BK94" s="3" t="e">
        <f t="shared" si="41"/>
        <v>#NUM!</v>
      </c>
      <c r="BL94" s="3">
        <v>-5.399999999999982</v>
      </c>
      <c r="BM94" s="3" t="e">
        <f t="shared" si="42"/>
        <v>#NUM!</v>
      </c>
      <c r="BN94" s="3" t="e">
        <f t="shared" si="43"/>
        <v>#NUM!</v>
      </c>
    </row>
    <row r="95" spans="15:66" ht="12.75">
      <c r="O95" s="3">
        <f t="shared" si="44"/>
        <v>62.75</v>
      </c>
      <c r="P95" s="3">
        <f t="shared" si="45"/>
        <v>15.120000000000022</v>
      </c>
      <c r="Q95" s="3">
        <f t="shared" si="46"/>
        <v>27.750000000000007</v>
      </c>
      <c r="R95" s="3">
        <f t="shared" si="47"/>
        <v>31.601849629412534</v>
      </c>
      <c r="S95" s="19">
        <f t="shared" si="48"/>
        <v>61.41558584152767</v>
      </c>
      <c r="BA95" s="3">
        <v>1.5</v>
      </c>
      <c r="BB95" s="3">
        <v>2.8</v>
      </c>
      <c r="BC95" s="3">
        <v>1.9</v>
      </c>
      <c r="BD95" s="3">
        <f t="shared" si="36"/>
        <v>4.578320096319441</v>
      </c>
      <c r="BE95" s="3">
        <f t="shared" si="37"/>
        <v>6.871679903680557</v>
      </c>
      <c r="BF95" s="3">
        <f t="shared" si="38"/>
        <v>-3.554349559902708</v>
      </c>
      <c r="BG95" s="3">
        <f t="shared" si="39"/>
        <v>-28.302399999999995</v>
      </c>
      <c r="BI95" s="3">
        <v>-5.349999999999982</v>
      </c>
      <c r="BJ95" s="3" t="e">
        <f t="shared" si="40"/>
        <v>#NUM!</v>
      </c>
      <c r="BK95" s="3" t="e">
        <f t="shared" si="41"/>
        <v>#NUM!</v>
      </c>
      <c r="BL95" s="3">
        <v>-5.349999999999982</v>
      </c>
      <c r="BM95" s="3" t="e">
        <f t="shared" si="42"/>
        <v>#NUM!</v>
      </c>
      <c r="BN95" s="3" t="e">
        <f t="shared" si="43"/>
        <v>#NUM!</v>
      </c>
    </row>
    <row r="96" spans="15:66" ht="12.75">
      <c r="O96" s="3">
        <f t="shared" si="44"/>
        <v>62.75</v>
      </c>
      <c r="P96" s="3">
        <f t="shared" si="45"/>
        <v>15.120000000000022</v>
      </c>
      <c r="Q96" s="3">
        <f t="shared" si="46"/>
        <v>27.750000000000007</v>
      </c>
      <c r="R96" s="3">
        <f t="shared" si="47"/>
        <v>31.601849629412534</v>
      </c>
      <c r="S96" s="19">
        <f t="shared" si="48"/>
        <v>61.41558584152767</v>
      </c>
      <c r="BA96" s="3">
        <v>1.5</v>
      </c>
      <c r="BB96" s="3">
        <v>2.8</v>
      </c>
      <c r="BC96" s="3">
        <v>1.9</v>
      </c>
      <c r="BD96" s="3">
        <f t="shared" si="36"/>
        <v>4.578320096319441</v>
      </c>
      <c r="BE96" s="3">
        <f t="shared" si="37"/>
        <v>6.871679903680557</v>
      </c>
      <c r="BF96" s="3">
        <f t="shared" si="38"/>
        <v>-3.554349559902708</v>
      </c>
      <c r="BG96" s="3">
        <f t="shared" si="39"/>
        <v>-28.302399999999995</v>
      </c>
      <c r="BI96" s="3">
        <v>-5.299999999999982</v>
      </c>
      <c r="BJ96" s="3" t="e">
        <f t="shared" si="40"/>
        <v>#NUM!</v>
      </c>
      <c r="BK96" s="3" t="e">
        <f t="shared" si="41"/>
        <v>#NUM!</v>
      </c>
      <c r="BL96" s="3">
        <v>-5.299999999999982</v>
      </c>
      <c r="BM96" s="3" t="e">
        <f t="shared" si="42"/>
        <v>#NUM!</v>
      </c>
      <c r="BN96" s="3" t="e">
        <f t="shared" si="43"/>
        <v>#NUM!</v>
      </c>
    </row>
    <row r="97" spans="15:66" ht="12.75">
      <c r="O97" s="3">
        <f t="shared" si="44"/>
        <v>62.75</v>
      </c>
      <c r="P97" s="3">
        <f t="shared" si="45"/>
        <v>15.120000000000022</v>
      </c>
      <c r="Q97" s="3">
        <f t="shared" si="46"/>
        <v>27.750000000000007</v>
      </c>
      <c r="R97" s="3">
        <f t="shared" si="47"/>
        <v>31.601849629412534</v>
      </c>
      <c r="S97" s="19">
        <f t="shared" si="48"/>
        <v>61.41558584152767</v>
      </c>
      <c r="BA97" s="3">
        <v>1.5</v>
      </c>
      <c r="BB97" s="3">
        <v>2.8</v>
      </c>
      <c r="BC97" s="3">
        <v>1.9</v>
      </c>
      <c r="BD97" s="3">
        <f t="shared" si="36"/>
        <v>4.578320096319441</v>
      </c>
      <c r="BE97" s="3">
        <f t="shared" si="37"/>
        <v>6.871679903680557</v>
      </c>
      <c r="BF97" s="3">
        <f t="shared" si="38"/>
        <v>-3.554349559902708</v>
      </c>
      <c r="BG97" s="3">
        <f t="shared" si="39"/>
        <v>-28.302399999999995</v>
      </c>
      <c r="BI97" s="3">
        <v>-5.249999999999982</v>
      </c>
      <c r="BJ97" s="3" t="e">
        <f t="shared" si="40"/>
        <v>#NUM!</v>
      </c>
      <c r="BK97" s="3" t="e">
        <f t="shared" si="41"/>
        <v>#NUM!</v>
      </c>
      <c r="BL97" s="3">
        <v>-5.249999999999982</v>
      </c>
      <c r="BM97" s="3" t="e">
        <f t="shared" si="42"/>
        <v>#NUM!</v>
      </c>
      <c r="BN97" s="3" t="e">
        <f t="shared" si="43"/>
        <v>#NUM!</v>
      </c>
    </row>
    <row r="98" spans="15:66" ht="12.75">
      <c r="O98" s="3">
        <f t="shared" si="44"/>
        <v>62.75</v>
      </c>
      <c r="P98" s="3">
        <f t="shared" si="45"/>
        <v>15.120000000000022</v>
      </c>
      <c r="Q98" s="3">
        <f t="shared" si="46"/>
        <v>27.750000000000007</v>
      </c>
      <c r="R98" s="3">
        <f t="shared" si="47"/>
        <v>31.601849629412534</v>
      </c>
      <c r="S98" s="19">
        <f t="shared" si="48"/>
        <v>61.41558584152767</v>
      </c>
      <c r="BA98" s="3">
        <v>1.5</v>
      </c>
      <c r="BB98" s="3">
        <v>2.8</v>
      </c>
      <c r="BC98" s="3">
        <v>1.9</v>
      </c>
      <c r="BD98" s="3">
        <f t="shared" si="36"/>
        <v>4.578320096319441</v>
      </c>
      <c r="BE98" s="3">
        <f t="shared" si="37"/>
        <v>6.871679903680557</v>
      </c>
      <c r="BF98" s="3">
        <f t="shared" si="38"/>
        <v>-3.554349559902708</v>
      </c>
      <c r="BG98" s="3">
        <f t="shared" si="39"/>
        <v>-28.302399999999995</v>
      </c>
      <c r="BI98" s="3">
        <v>-5.199999999999982</v>
      </c>
      <c r="BJ98" s="3" t="e">
        <f t="shared" si="40"/>
        <v>#NUM!</v>
      </c>
      <c r="BK98" s="3" t="e">
        <f t="shared" si="41"/>
        <v>#NUM!</v>
      </c>
      <c r="BL98" s="3">
        <v>-5.199999999999982</v>
      </c>
      <c r="BM98" s="3" t="e">
        <f t="shared" si="42"/>
        <v>#NUM!</v>
      </c>
      <c r="BN98" s="3" t="e">
        <f t="shared" si="43"/>
        <v>#NUM!</v>
      </c>
    </row>
    <row r="99" spans="15:66" ht="12.75">
      <c r="O99" s="3">
        <f t="shared" si="44"/>
        <v>62.75</v>
      </c>
      <c r="P99" s="3">
        <f t="shared" si="45"/>
        <v>15.120000000000022</v>
      </c>
      <c r="Q99" s="3">
        <f t="shared" si="46"/>
        <v>27.750000000000007</v>
      </c>
      <c r="R99" s="3">
        <f t="shared" si="47"/>
        <v>31.601849629412534</v>
      </c>
      <c r="S99" s="19">
        <f t="shared" si="48"/>
        <v>61.41558584152767</v>
      </c>
      <c r="BA99" s="3">
        <v>1.5</v>
      </c>
      <c r="BB99" s="3">
        <v>2.8</v>
      </c>
      <c r="BC99" s="3">
        <v>1.9</v>
      </c>
      <c r="BD99" s="3">
        <f t="shared" si="36"/>
        <v>4.578320096319441</v>
      </c>
      <c r="BE99" s="3">
        <f t="shared" si="37"/>
        <v>6.871679903680557</v>
      </c>
      <c r="BF99" s="3">
        <f t="shared" si="38"/>
        <v>-3.554349559902708</v>
      </c>
      <c r="BG99" s="3">
        <f t="shared" si="39"/>
        <v>-28.302399999999995</v>
      </c>
      <c r="BI99" s="3">
        <v>-5.149999999999983</v>
      </c>
      <c r="BJ99" s="3" t="e">
        <f t="shared" si="40"/>
        <v>#NUM!</v>
      </c>
      <c r="BK99" s="3" t="e">
        <f t="shared" si="41"/>
        <v>#NUM!</v>
      </c>
      <c r="BL99" s="3">
        <v>-5.149999999999983</v>
      </c>
      <c r="BM99" s="3" t="e">
        <f t="shared" si="42"/>
        <v>#NUM!</v>
      </c>
      <c r="BN99" s="3" t="e">
        <f t="shared" si="43"/>
        <v>#NUM!</v>
      </c>
    </row>
    <row r="100" spans="15:66" ht="12.75">
      <c r="O100" s="3">
        <f t="shared" si="44"/>
        <v>62.75</v>
      </c>
      <c r="P100" s="3">
        <f t="shared" si="45"/>
        <v>15.120000000000022</v>
      </c>
      <c r="Q100" s="3">
        <f t="shared" si="46"/>
        <v>27.750000000000007</v>
      </c>
      <c r="R100" s="3">
        <f t="shared" si="47"/>
        <v>31.601849629412534</v>
      </c>
      <c r="S100" s="19">
        <f t="shared" si="48"/>
        <v>61.41558584152767</v>
      </c>
      <c r="BA100" s="3">
        <v>1.5</v>
      </c>
      <c r="BB100" s="3">
        <v>2.8</v>
      </c>
      <c r="BC100" s="3">
        <v>1.9</v>
      </c>
      <c r="BD100" s="3">
        <f t="shared" si="36"/>
        <v>4.578320096319441</v>
      </c>
      <c r="BE100" s="3">
        <f t="shared" si="37"/>
        <v>6.871679903680557</v>
      </c>
      <c r="BF100" s="3">
        <f t="shared" si="38"/>
        <v>-3.554349559902708</v>
      </c>
      <c r="BG100" s="3">
        <f t="shared" si="39"/>
        <v>-28.302399999999995</v>
      </c>
      <c r="BI100" s="3">
        <v>-5.099999999999983</v>
      </c>
      <c r="BJ100" s="3" t="e">
        <f t="shared" si="40"/>
        <v>#NUM!</v>
      </c>
      <c r="BK100" s="3" t="e">
        <f t="shared" si="41"/>
        <v>#NUM!</v>
      </c>
      <c r="BL100" s="3">
        <v>-5.099999999999983</v>
      </c>
      <c r="BM100" s="3" t="e">
        <f t="shared" si="42"/>
        <v>#NUM!</v>
      </c>
      <c r="BN100" s="3" t="e">
        <f t="shared" si="43"/>
        <v>#NUM!</v>
      </c>
    </row>
    <row r="101" spans="15:66" ht="12.75">
      <c r="O101" s="3">
        <f t="shared" si="44"/>
        <v>62.75</v>
      </c>
      <c r="P101" s="3">
        <f t="shared" si="45"/>
        <v>15.120000000000022</v>
      </c>
      <c r="Q101" s="3">
        <f t="shared" si="46"/>
        <v>27.750000000000007</v>
      </c>
      <c r="R101" s="3">
        <f t="shared" si="47"/>
        <v>31.601849629412534</v>
      </c>
      <c r="S101" s="19">
        <f t="shared" si="48"/>
        <v>61.41558584152767</v>
      </c>
      <c r="BA101" s="3">
        <v>1.5</v>
      </c>
      <c r="BB101" s="3">
        <v>2.8</v>
      </c>
      <c r="BC101" s="3">
        <v>1.9</v>
      </c>
      <c r="BD101" s="3">
        <f t="shared" si="36"/>
        <v>4.578320096319441</v>
      </c>
      <c r="BE101" s="3">
        <f t="shared" si="37"/>
        <v>6.871679903680557</v>
      </c>
      <c r="BF101" s="3">
        <f t="shared" si="38"/>
        <v>-3.554349559902708</v>
      </c>
      <c r="BG101" s="3">
        <f t="shared" si="39"/>
        <v>-28.302399999999995</v>
      </c>
      <c r="BI101" s="3">
        <v>-5.049999999999983</v>
      </c>
      <c r="BJ101" s="3" t="e">
        <f t="shared" si="40"/>
        <v>#NUM!</v>
      </c>
      <c r="BK101" s="3" t="e">
        <f t="shared" si="41"/>
        <v>#NUM!</v>
      </c>
      <c r="BL101" s="3">
        <v>-5.049999999999983</v>
      </c>
      <c r="BM101" s="3" t="e">
        <f t="shared" si="42"/>
        <v>#NUM!</v>
      </c>
      <c r="BN101" s="3" t="e">
        <f t="shared" si="43"/>
        <v>#NUM!</v>
      </c>
    </row>
    <row r="102" spans="15:66" ht="12.75">
      <c r="O102" s="3">
        <f t="shared" si="44"/>
        <v>62.75</v>
      </c>
      <c r="P102" s="3">
        <f t="shared" si="45"/>
        <v>15.120000000000022</v>
      </c>
      <c r="Q102" s="3">
        <f t="shared" si="46"/>
        <v>27.750000000000007</v>
      </c>
      <c r="R102" s="3">
        <f t="shared" si="47"/>
        <v>31.601849629412534</v>
      </c>
      <c r="S102" s="19">
        <f t="shared" si="48"/>
        <v>61.41558584152767</v>
      </c>
      <c r="BA102" s="3">
        <v>1.5</v>
      </c>
      <c r="BB102" s="3">
        <v>2.8</v>
      </c>
      <c r="BC102" s="3">
        <v>1.9</v>
      </c>
      <c r="BD102" s="3">
        <f t="shared" si="36"/>
        <v>4.578320096319441</v>
      </c>
      <c r="BE102" s="3">
        <f t="shared" si="37"/>
        <v>6.871679903680557</v>
      </c>
      <c r="BF102" s="3">
        <f t="shared" si="38"/>
        <v>-3.554349559902708</v>
      </c>
      <c r="BG102" s="3">
        <f t="shared" si="39"/>
        <v>-28.302399999999995</v>
      </c>
      <c r="BI102" s="3">
        <v>-4.999999999999983</v>
      </c>
      <c r="BJ102" s="3" t="e">
        <f t="shared" si="40"/>
        <v>#NUM!</v>
      </c>
      <c r="BK102" s="3" t="e">
        <f t="shared" si="41"/>
        <v>#NUM!</v>
      </c>
      <c r="BL102" s="3">
        <v>-4.999999999999983</v>
      </c>
      <c r="BM102" s="3" t="e">
        <f t="shared" si="42"/>
        <v>#NUM!</v>
      </c>
      <c r="BN102" s="3" t="e">
        <f t="shared" si="43"/>
        <v>#NUM!</v>
      </c>
    </row>
    <row r="103" spans="15:66" ht="12.75">
      <c r="O103" s="3">
        <f t="shared" si="44"/>
        <v>62.75</v>
      </c>
      <c r="P103" s="3">
        <f t="shared" si="45"/>
        <v>15.120000000000022</v>
      </c>
      <c r="Q103" s="3">
        <f t="shared" si="46"/>
        <v>27.750000000000007</v>
      </c>
      <c r="R103" s="3">
        <f t="shared" si="47"/>
        <v>31.601849629412534</v>
      </c>
      <c r="S103" s="19">
        <f t="shared" si="48"/>
        <v>61.41558584152767</v>
      </c>
      <c r="BA103" s="3">
        <v>1.5</v>
      </c>
      <c r="BB103" s="3">
        <v>2.8</v>
      </c>
      <c r="BC103" s="3">
        <v>1.9</v>
      </c>
      <c r="BD103" s="3">
        <f t="shared" si="36"/>
        <v>4.578320096319441</v>
      </c>
      <c r="BE103" s="3">
        <f t="shared" si="37"/>
        <v>6.871679903680557</v>
      </c>
      <c r="BF103" s="3">
        <f t="shared" si="38"/>
        <v>-3.554349559902708</v>
      </c>
      <c r="BG103" s="3">
        <f t="shared" si="39"/>
        <v>-28.302399999999995</v>
      </c>
      <c r="BI103" s="3">
        <v>-4.949999999999983</v>
      </c>
      <c r="BJ103" s="3" t="e">
        <f t="shared" si="40"/>
        <v>#NUM!</v>
      </c>
      <c r="BK103" s="3" t="e">
        <f t="shared" si="41"/>
        <v>#NUM!</v>
      </c>
      <c r="BL103" s="3">
        <v>-4.949999999999983</v>
      </c>
      <c r="BM103" s="3" t="e">
        <f t="shared" si="42"/>
        <v>#NUM!</v>
      </c>
      <c r="BN103" s="3" t="e">
        <f t="shared" si="43"/>
        <v>#NUM!</v>
      </c>
    </row>
    <row r="104" spans="15:66" ht="12.75">
      <c r="O104" s="3">
        <f t="shared" si="44"/>
        <v>62.75</v>
      </c>
      <c r="P104" s="3">
        <f t="shared" si="45"/>
        <v>15.120000000000022</v>
      </c>
      <c r="Q104" s="3">
        <f t="shared" si="46"/>
        <v>27.750000000000007</v>
      </c>
      <c r="R104" s="3">
        <f t="shared" si="47"/>
        <v>31.601849629412534</v>
      </c>
      <c r="S104" s="19">
        <f t="shared" si="48"/>
        <v>61.41558584152767</v>
      </c>
      <c r="BA104" s="3">
        <v>1.5</v>
      </c>
      <c r="BB104" s="3">
        <v>2.8</v>
      </c>
      <c r="BC104" s="3">
        <v>1.9</v>
      </c>
      <c r="BD104" s="3">
        <f t="shared" si="36"/>
        <v>4.578320096319441</v>
      </c>
      <c r="BE104" s="3">
        <f t="shared" si="37"/>
        <v>6.871679903680557</v>
      </c>
      <c r="BF104" s="3">
        <f t="shared" si="38"/>
        <v>-3.554349559902708</v>
      </c>
      <c r="BG104" s="3">
        <f t="shared" si="39"/>
        <v>-28.302399999999995</v>
      </c>
      <c r="BI104" s="3">
        <v>-4.8999999999999835</v>
      </c>
      <c r="BJ104" s="3" t="e">
        <f t="shared" si="40"/>
        <v>#NUM!</v>
      </c>
      <c r="BK104" s="3" t="e">
        <f t="shared" si="41"/>
        <v>#NUM!</v>
      </c>
      <c r="BL104" s="3">
        <v>-4.8999999999999835</v>
      </c>
      <c r="BM104" s="3" t="e">
        <f t="shared" si="42"/>
        <v>#NUM!</v>
      </c>
      <c r="BN104" s="3" t="e">
        <f t="shared" si="43"/>
        <v>#NUM!</v>
      </c>
    </row>
    <row r="105" spans="15:66" ht="12.75">
      <c r="O105" s="3">
        <f t="shared" si="44"/>
        <v>62.75</v>
      </c>
      <c r="P105" s="3">
        <f t="shared" si="45"/>
        <v>15.120000000000022</v>
      </c>
      <c r="Q105" s="3">
        <f t="shared" si="46"/>
        <v>27.750000000000007</v>
      </c>
      <c r="R105" s="3">
        <f t="shared" si="47"/>
        <v>31.601849629412534</v>
      </c>
      <c r="S105" s="19">
        <f t="shared" si="48"/>
        <v>61.41558584152767</v>
      </c>
      <c r="BA105" s="3">
        <v>1.5</v>
      </c>
      <c r="BB105" s="3">
        <v>2.8</v>
      </c>
      <c r="BC105" s="3">
        <v>1.9</v>
      </c>
      <c r="BD105" s="3">
        <f t="shared" si="36"/>
        <v>4.578320096319441</v>
      </c>
      <c r="BE105" s="3">
        <f t="shared" si="37"/>
        <v>6.871679903680557</v>
      </c>
      <c r="BF105" s="3">
        <f t="shared" si="38"/>
        <v>-3.554349559902708</v>
      </c>
      <c r="BG105" s="3">
        <f t="shared" si="39"/>
        <v>-28.302399999999995</v>
      </c>
      <c r="BI105" s="3">
        <v>-4.849999999999984</v>
      </c>
      <c r="BJ105" s="3" t="e">
        <f t="shared" si="40"/>
        <v>#NUM!</v>
      </c>
      <c r="BK105" s="3" t="e">
        <f t="shared" si="41"/>
        <v>#NUM!</v>
      </c>
      <c r="BL105" s="3">
        <v>-4.849999999999984</v>
      </c>
      <c r="BM105" s="3" t="e">
        <f t="shared" si="42"/>
        <v>#NUM!</v>
      </c>
      <c r="BN105" s="3" t="e">
        <f t="shared" si="43"/>
        <v>#NUM!</v>
      </c>
    </row>
    <row r="106" spans="15:66" ht="12.75">
      <c r="O106" s="3">
        <f t="shared" si="44"/>
        <v>62.75</v>
      </c>
      <c r="P106" s="3">
        <f t="shared" si="45"/>
        <v>15.120000000000022</v>
      </c>
      <c r="Q106" s="3">
        <f t="shared" si="46"/>
        <v>27.750000000000007</v>
      </c>
      <c r="R106" s="3">
        <f t="shared" si="47"/>
        <v>31.601849629412534</v>
      </c>
      <c r="S106" s="19">
        <f t="shared" si="48"/>
        <v>61.41558584152767</v>
      </c>
      <c r="BA106" s="3">
        <v>1.5</v>
      </c>
      <c r="BB106" s="3">
        <v>2.8</v>
      </c>
      <c r="BC106" s="3">
        <v>1.9</v>
      </c>
      <c r="BD106" s="3">
        <f t="shared" si="36"/>
        <v>4.578320096319441</v>
      </c>
      <c r="BE106" s="3">
        <f t="shared" si="37"/>
        <v>6.871679903680557</v>
      </c>
      <c r="BF106" s="3">
        <f t="shared" si="38"/>
        <v>-3.554349559902708</v>
      </c>
      <c r="BG106" s="3">
        <f t="shared" si="39"/>
        <v>-28.302399999999995</v>
      </c>
      <c r="BI106" s="3">
        <v>-4.799999999999984</v>
      </c>
      <c r="BJ106" s="3" t="e">
        <f t="shared" si="40"/>
        <v>#NUM!</v>
      </c>
      <c r="BK106" s="3" t="e">
        <f t="shared" si="41"/>
        <v>#NUM!</v>
      </c>
      <c r="BL106" s="3">
        <v>-4.799999999999984</v>
      </c>
      <c r="BM106" s="3" t="e">
        <f t="shared" si="42"/>
        <v>#NUM!</v>
      </c>
      <c r="BN106" s="3" t="e">
        <f t="shared" si="43"/>
        <v>#NUM!</v>
      </c>
    </row>
    <row r="107" spans="15:66" ht="12.75">
      <c r="O107" s="3">
        <f t="shared" si="44"/>
        <v>62.75</v>
      </c>
      <c r="P107" s="3">
        <f t="shared" si="45"/>
        <v>15.120000000000022</v>
      </c>
      <c r="Q107" s="3">
        <f t="shared" si="46"/>
        <v>27.750000000000007</v>
      </c>
      <c r="R107" s="3">
        <f t="shared" si="47"/>
        <v>31.601849629412534</v>
      </c>
      <c r="S107" s="19">
        <f t="shared" si="48"/>
        <v>61.41558584152767</v>
      </c>
      <c r="BA107" s="3">
        <v>1.5</v>
      </c>
      <c r="BB107" s="3">
        <v>2.8</v>
      </c>
      <c r="BC107" s="3">
        <v>1.9</v>
      </c>
      <c r="BD107" s="3">
        <f t="shared" si="36"/>
        <v>4.578320096319441</v>
      </c>
      <c r="BE107" s="3">
        <f t="shared" si="37"/>
        <v>6.871679903680557</v>
      </c>
      <c r="BF107" s="3">
        <f t="shared" si="38"/>
        <v>-3.554349559902708</v>
      </c>
      <c r="BG107" s="3">
        <f t="shared" si="39"/>
        <v>-28.302399999999995</v>
      </c>
      <c r="BI107" s="3">
        <v>-4.749999999999984</v>
      </c>
      <c r="BJ107" s="3" t="e">
        <f t="shared" si="40"/>
        <v>#NUM!</v>
      </c>
      <c r="BK107" s="3" t="e">
        <f t="shared" si="41"/>
        <v>#NUM!</v>
      </c>
      <c r="BL107" s="3">
        <v>-4.749999999999984</v>
      </c>
      <c r="BM107" s="3" t="e">
        <f t="shared" si="42"/>
        <v>#NUM!</v>
      </c>
      <c r="BN107" s="3" t="e">
        <f t="shared" si="43"/>
        <v>#NUM!</v>
      </c>
    </row>
    <row r="108" spans="15:66" ht="12.75">
      <c r="O108" s="3">
        <f t="shared" si="44"/>
        <v>62.75</v>
      </c>
      <c r="P108" s="3">
        <f t="shared" si="45"/>
        <v>15.120000000000022</v>
      </c>
      <c r="Q108" s="3">
        <f t="shared" si="46"/>
        <v>27.750000000000007</v>
      </c>
      <c r="R108" s="3">
        <f t="shared" si="47"/>
        <v>31.601849629412534</v>
      </c>
      <c r="S108" s="19">
        <f t="shared" si="48"/>
        <v>61.41558584152767</v>
      </c>
      <c r="BA108" s="3">
        <v>1.5</v>
      </c>
      <c r="BB108" s="3">
        <v>2.8</v>
      </c>
      <c r="BC108" s="3">
        <v>1.9</v>
      </c>
      <c r="BD108" s="3">
        <f t="shared" si="36"/>
        <v>4.578320096319441</v>
      </c>
      <c r="BE108" s="3">
        <f t="shared" si="37"/>
        <v>6.871679903680557</v>
      </c>
      <c r="BF108" s="3">
        <f t="shared" si="38"/>
        <v>-3.554349559902708</v>
      </c>
      <c r="BG108" s="3">
        <f t="shared" si="39"/>
        <v>-28.302399999999995</v>
      </c>
      <c r="BI108" s="3">
        <v>-4.699999999999984</v>
      </c>
      <c r="BJ108" s="3" t="e">
        <f t="shared" si="40"/>
        <v>#NUM!</v>
      </c>
      <c r="BK108" s="3" t="e">
        <f t="shared" si="41"/>
        <v>#NUM!</v>
      </c>
      <c r="BL108" s="3">
        <v>-4.699999999999984</v>
      </c>
      <c r="BM108" s="3" t="e">
        <f t="shared" si="42"/>
        <v>#NUM!</v>
      </c>
      <c r="BN108" s="3" t="e">
        <f t="shared" si="43"/>
        <v>#NUM!</v>
      </c>
    </row>
    <row r="109" spans="15:66" ht="12.75">
      <c r="O109" s="3">
        <f t="shared" si="44"/>
        <v>62.75</v>
      </c>
      <c r="P109" s="3">
        <f t="shared" si="45"/>
        <v>15.120000000000022</v>
      </c>
      <c r="Q109" s="3">
        <f t="shared" si="46"/>
        <v>27.750000000000007</v>
      </c>
      <c r="R109" s="3">
        <f t="shared" si="47"/>
        <v>31.601849629412534</v>
      </c>
      <c r="S109" s="19">
        <f t="shared" si="48"/>
        <v>61.41558584152767</v>
      </c>
      <c r="BA109" s="3">
        <v>1.5</v>
      </c>
      <c r="BB109" s="3">
        <v>2.8</v>
      </c>
      <c r="BC109" s="3">
        <v>1.9</v>
      </c>
      <c r="BD109" s="3">
        <f t="shared" si="36"/>
        <v>4.578320096319441</v>
      </c>
      <c r="BE109" s="3">
        <f t="shared" si="37"/>
        <v>6.871679903680557</v>
      </c>
      <c r="BF109" s="3">
        <f t="shared" si="38"/>
        <v>-3.554349559902708</v>
      </c>
      <c r="BG109" s="3">
        <f t="shared" si="39"/>
        <v>-28.302399999999995</v>
      </c>
      <c r="BI109" s="3">
        <v>-4.649999999999984</v>
      </c>
      <c r="BJ109" s="3" t="e">
        <f t="shared" si="40"/>
        <v>#NUM!</v>
      </c>
      <c r="BK109" s="3" t="e">
        <f t="shared" si="41"/>
        <v>#NUM!</v>
      </c>
      <c r="BL109" s="3">
        <v>-4.649999999999984</v>
      </c>
      <c r="BM109" s="3" t="e">
        <f t="shared" si="42"/>
        <v>#NUM!</v>
      </c>
      <c r="BN109" s="3" t="e">
        <f t="shared" si="43"/>
        <v>#NUM!</v>
      </c>
    </row>
    <row r="110" spans="15:66" ht="12.75">
      <c r="O110" s="3">
        <f t="shared" si="44"/>
        <v>62.75</v>
      </c>
      <c r="P110" s="3">
        <f t="shared" si="45"/>
        <v>15.120000000000022</v>
      </c>
      <c r="Q110" s="3">
        <f t="shared" si="46"/>
        <v>27.750000000000007</v>
      </c>
      <c r="R110" s="3">
        <f t="shared" si="47"/>
        <v>31.601849629412534</v>
      </c>
      <c r="S110" s="19">
        <f t="shared" si="48"/>
        <v>61.41558584152767</v>
      </c>
      <c r="BA110" s="3">
        <v>1.5</v>
      </c>
      <c r="BB110" s="3">
        <v>2.8</v>
      </c>
      <c r="BC110" s="3">
        <v>1.9</v>
      </c>
      <c r="BD110" s="3">
        <f t="shared" si="36"/>
        <v>4.578320096319441</v>
      </c>
      <c r="BE110" s="3">
        <f t="shared" si="37"/>
        <v>6.871679903680557</v>
      </c>
      <c r="BF110" s="3">
        <f t="shared" si="38"/>
        <v>-3.554349559902708</v>
      </c>
      <c r="BG110" s="3">
        <f t="shared" si="39"/>
        <v>-28.302399999999995</v>
      </c>
      <c r="BI110" s="3">
        <v>-4.5999999999999845</v>
      </c>
      <c r="BJ110" s="3" t="e">
        <f t="shared" si="40"/>
        <v>#NUM!</v>
      </c>
      <c r="BK110" s="3" t="e">
        <f t="shared" si="41"/>
        <v>#NUM!</v>
      </c>
      <c r="BL110" s="3">
        <v>-4.5999999999999845</v>
      </c>
      <c r="BM110" s="3" t="e">
        <f t="shared" si="42"/>
        <v>#NUM!</v>
      </c>
      <c r="BN110" s="3" t="e">
        <f t="shared" si="43"/>
        <v>#NUM!</v>
      </c>
    </row>
    <row r="111" spans="15:66" ht="12.75">
      <c r="O111" s="3">
        <f t="shared" si="44"/>
        <v>62.75</v>
      </c>
      <c r="P111" s="3">
        <f t="shared" si="45"/>
        <v>15.120000000000022</v>
      </c>
      <c r="Q111" s="3">
        <f t="shared" si="46"/>
        <v>27.750000000000007</v>
      </c>
      <c r="R111" s="3">
        <f t="shared" si="47"/>
        <v>31.601849629412534</v>
      </c>
      <c r="S111" s="19">
        <f t="shared" si="48"/>
        <v>61.41558584152767</v>
      </c>
      <c r="BA111" s="3">
        <v>1.5</v>
      </c>
      <c r="BB111" s="3">
        <v>2.8</v>
      </c>
      <c r="BC111" s="3">
        <v>1.9</v>
      </c>
      <c r="BD111" s="3">
        <f t="shared" si="36"/>
        <v>4.578320096319441</v>
      </c>
      <c r="BE111" s="3">
        <f t="shared" si="37"/>
        <v>6.871679903680557</v>
      </c>
      <c r="BF111" s="3">
        <f t="shared" si="38"/>
        <v>-3.554349559902708</v>
      </c>
      <c r="BG111" s="3">
        <f t="shared" si="39"/>
        <v>-28.302399999999995</v>
      </c>
      <c r="BI111" s="3">
        <v>-4.549999999999985</v>
      </c>
      <c r="BJ111" s="3" t="e">
        <f t="shared" si="40"/>
        <v>#NUM!</v>
      </c>
      <c r="BK111" s="3" t="e">
        <f t="shared" si="41"/>
        <v>#NUM!</v>
      </c>
      <c r="BL111" s="3">
        <v>-4.549999999999985</v>
      </c>
      <c r="BM111" s="3" t="e">
        <f t="shared" si="42"/>
        <v>#NUM!</v>
      </c>
      <c r="BN111" s="3" t="e">
        <f t="shared" si="43"/>
        <v>#NUM!</v>
      </c>
    </row>
    <row r="112" spans="15:66" ht="12.75">
      <c r="O112" s="3">
        <f t="shared" si="44"/>
        <v>62.75</v>
      </c>
      <c r="P112" s="3">
        <f t="shared" si="45"/>
        <v>15.120000000000022</v>
      </c>
      <c r="Q112" s="3">
        <f t="shared" si="46"/>
        <v>27.750000000000007</v>
      </c>
      <c r="R112" s="3">
        <f t="shared" si="47"/>
        <v>31.601849629412534</v>
      </c>
      <c r="S112" s="19">
        <f t="shared" si="48"/>
        <v>61.41558584152767</v>
      </c>
      <c r="BA112" s="3">
        <v>1.5</v>
      </c>
      <c r="BB112" s="3">
        <v>2.8</v>
      </c>
      <c r="BC112" s="3">
        <v>1.9</v>
      </c>
      <c r="BD112" s="3">
        <f t="shared" si="36"/>
        <v>4.578320096319441</v>
      </c>
      <c r="BE112" s="3">
        <f t="shared" si="37"/>
        <v>6.871679903680557</v>
      </c>
      <c r="BF112" s="3">
        <f t="shared" si="38"/>
        <v>-3.554349559902708</v>
      </c>
      <c r="BG112" s="3">
        <f t="shared" si="39"/>
        <v>-28.302399999999995</v>
      </c>
      <c r="BI112" s="3">
        <v>-4.499999999999985</v>
      </c>
      <c r="BJ112" s="3" t="e">
        <f t="shared" si="40"/>
        <v>#NUM!</v>
      </c>
      <c r="BK112" s="3" t="e">
        <f t="shared" si="41"/>
        <v>#NUM!</v>
      </c>
      <c r="BL112" s="3">
        <v>-4.499999999999985</v>
      </c>
      <c r="BM112" s="3" t="e">
        <f t="shared" si="42"/>
        <v>#NUM!</v>
      </c>
      <c r="BN112" s="3" t="e">
        <f t="shared" si="43"/>
        <v>#NUM!</v>
      </c>
    </row>
    <row r="113" spans="15:66" ht="12.75">
      <c r="O113" s="3">
        <f t="shared" si="44"/>
        <v>62.75</v>
      </c>
      <c r="P113" s="3">
        <f t="shared" si="45"/>
        <v>15.120000000000022</v>
      </c>
      <c r="Q113" s="3">
        <f t="shared" si="46"/>
        <v>27.750000000000007</v>
      </c>
      <c r="R113" s="3">
        <f t="shared" si="47"/>
        <v>31.601849629412534</v>
      </c>
      <c r="S113" s="19">
        <f t="shared" si="48"/>
        <v>61.41558584152767</v>
      </c>
      <c r="BA113" s="3">
        <v>1.5</v>
      </c>
      <c r="BB113" s="3">
        <v>2.8</v>
      </c>
      <c r="BC113" s="3">
        <v>1.9</v>
      </c>
      <c r="BD113" s="3">
        <f t="shared" si="36"/>
        <v>4.578320096319441</v>
      </c>
      <c r="BE113" s="3">
        <f t="shared" si="37"/>
        <v>6.871679903680557</v>
      </c>
      <c r="BF113" s="3">
        <f t="shared" si="38"/>
        <v>-3.554349559902708</v>
      </c>
      <c r="BG113" s="3">
        <f t="shared" si="39"/>
        <v>-28.302399999999995</v>
      </c>
      <c r="BI113" s="3">
        <v>-4.449999999999985</v>
      </c>
      <c r="BJ113" s="3" t="e">
        <f t="shared" si="40"/>
        <v>#NUM!</v>
      </c>
      <c r="BK113" s="3" t="e">
        <f t="shared" si="41"/>
        <v>#NUM!</v>
      </c>
      <c r="BL113" s="3">
        <v>-4.449999999999985</v>
      </c>
      <c r="BM113" s="3" t="e">
        <f t="shared" si="42"/>
        <v>#NUM!</v>
      </c>
      <c r="BN113" s="3" t="e">
        <f t="shared" si="43"/>
        <v>#NUM!</v>
      </c>
    </row>
    <row r="114" spans="15:66" ht="12.75">
      <c r="O114" s="3">
        <f t="shared" si="44"/>
        <v>62.75</v>
      </c>
      <c r="P114" s="3">
        <f t="shared" si="45"/>
        <v>15.120000000000022</v>
      </c>
      <c r="Q114" s="3">
        <f t="shared" si="46"/>
        <v>27.750000000000007</v>
      </c>
      <c r="R114" s="3">
        <f t="shared" si="47"/>
        <v>31.601849629412534</v>
      </c>
      <c r="S114" s="19">
        <f t="shared" si="48"/>
        <v>61.41558584152767</v>
      </c>
      <c r="BA114" s="3">
        <v>1.5</v>
      </c>
      <c r="BB114" s="3">
        <v>2.8</v>
      </c>
      <c r="BC114" s="3">
        <v>1.9</v>
      </c>
      <c r="BD114" s="3">
        <f t="shared" si="36"/>
        <v>4.578320096319441</v>
      </c>
      <c r="BE114" s="3">
        <f t="shared" si="37"/>
        <v>6.871679903680557</v>
      </c>
      <c r="BF114" s="3">
        <f t="shared" si="38"/>
        <v>-3.554349559902708</v>
      </c>
      <c r="BG114" s="3">
        <f t="shared" si="39"/>
        <v>-28.302399999999995</v>
      </c>
      <c r="BI114" s="3">
        <v>-4.399999999999985</v>
      </c>
      <c r="BJ114" s="3" t="e">
        <f t="shared" si="40"/>
        <v>#NUM!</v>
      </c>
      <c r="BK114" s="3" t="e">
        <f t="shared" si="41"/>
        <v>#NUM!</v>
      </c>
      <c r="BL114" s="3">
        <v>-4.399999999999985</v>
      </c>
      <c r="BM114" s="3" t="e">
        <f t="shared" si="42"/>
        <v>#NUM!</v>
      </c>
      <c r="BN114" s="3" t="e">
        <f t="shared" si="43"/>
        <v>#NUM!</v>
      </c>
    </row>
    <row r="115" spans="15:66" ht="12.75">
      <c r="O115" s="3">
        <f t="shared" si="44"/>
        <v>62.75</v>
      </c>
      <c r="P115" s="3">
        <f t="shared" si="45"/>
        <v>15.120000000000022</v>
      </c>
      <c r="Q115" s="3">
        <f t="shared" si="46"/>
        <v>27.750000000000007</v>
      </c>
      <c r="R115" s="3">
        <f t="shared" si="47"/>
        <v>31.601849629412534</v>
      </c>
      <c r="S115" s="19">
        <f t="shared" si="48"/>
        <v>61.41558584152767</v>
      </c>
      <c r="BA115" s="3">
        <v>1.5</v>
      </c>
      <c r="BB115" s="3">
        <v>2.8</v>
      </c>
      <c r="BC115" s="3">
        <v>1.9</v>
      </c>
      <c r="BD115" s="3">
        <f t="shared" si="36"/>
        <v>4.578320096319441</v>
      </c>
      <c r="BE115" s="3">
        <f t="shared" si="37"/>
        <v>6.871679903680557</v>
      </c>
      <c r="BF115" s="3">
        <f t="shared" si="38"/>
        <v>-3.554349559902708</v>
      </c>
      <c r="BG115" s="3">
        <f t="shared" si="39"/>
        <v>-28.302399999999995</v>
      </c>
      <c r="BI115" s="3">
        <v>-4.349999999999985</v>
      </c>
      <c r="BJ115" s="3" t="e">
        <f t="shared" si="40"/>
        <v>#NUM!</v>
      </c>
      <c r="BK115" s="3" t="e">
        <f t="shared" si="41"/>
        <v>#NUM!</v>
      </c>
      <c r="BL115" s="3">
        <v>-4.349999999999985</v>
      </c>
      <c r="BM115" s="3" t="e">
        <f t="shared" si="42"/>
        <v>#NUM!</v>
      </c>
      <c r="BN115" s="3" t="e">
        <f t="shared" si="43"/>
        <v>#NUM!</v>
      </c>
    </row>
    <row r="116" spans="15:66" ht="12.75">
      <c r="O116" s="3">
        <f t="shared" si="44"/>
        <v>62.75</v>
      </c>
      <c r="P116" s="3">
        <f t="shared" si="45"/>
        <v>15.120000000000022</v>
      </c>
      <c r="Q116" s="3">
        <f t="shared" si="46"/>
        <v>27.750000000000007</v>
      </c>
      <c r="R116" s="3">
        <f t="shared" si="47"/>
        <v>31.601849629412534</v>
      </c>
      <c r="S116" s="19">
        <f t="shared" si="48"/>
        <v>61.41558584152767</v>
      </c>
      <c r="BA116" s="3">
        <v>1.5</v>
      </c>
      <c r="BB116" s="3">
        <v>2.8</v>
      </c>
      <c r="BC116" s="3">
        <v>1.9</v>
      </c>
      <c r="BD116" s="3">
        <f t="shared" si="36"/>
        <v>4.578320096319441</v>
      </c>
      <c r="BE116" s="3">
        <f t="shared" si="37"/>
        <v>6.871679903680557</v>
      </c>
      <c r="BF116" s="3">
        <f t="shared" si="38"/>
        <v>-3.554349559902708</v>
      </c>
      <c r="BG116" s="3">
        <f t="shared" si="39"/>
        <v>-28.302399999999995</v>
      </c>
      <c r="BI116" s="3">
        <v>-4.299999999999986</v>
      </c>
      <c r="BJ116" s="3" t="e">
        <f t="shared" si="40"/>
        <v>#NUM!</v>
      </c>
      <c r="BK116" s="3" t="e">
        <f t="shared" si="41"/>
        <v>#NUM!</v>
      </c>
      <c r="BL116" s="3">
        <v>-4.299999999999986</v>
      </c>
      <c r="BM116" s="3" t="e">
        <f t="shared" si="42"/>
        <v>#NUM!</v>
      </c>
      <c r="BN116" s="3" t="e">
        <f t="shared" si="43"/>
        <v>#NUM!</v>
      </c>
    </row>
    <row r="117" spans="15:66" ht="12.75">
      <c r="O117" s="3">
        <f t="shared" si="44"/>
        <v>62.75</v>
      </c>
      <c r="P117" s="3">
        <f t="shared" si="45"/>
        <v>15.120000000000022</v>
      </c>
      <c r="Q117" s="3">
        <f t="shared" si="46"/>
        <v>27.750000000000007</v>
      </c>
      <c r="R117" s="3">
        <f t="shared" si="47"/>
        <v>31.601849629412534</v>
      </c>
      <c r="S117" s="19">
        <f t="shared" si="48"/>
        <v>61.41558584152767</v>
      </c>
      <c r="BA117" s="3">
        <v>1.5</v>
      </c>
      <c r="BB117" s="3">
        <v>2.8</v>
      </c>
      <c r="BC117" s="3">
        <v>1.9</v>
      </c>
      <c r="BD117" s="3">
        <f t="shared" si="36"/>
        <v>4.578320096319441</v>
      </c>
      <c r="BE117" s="3">
        <f t="shared" si="37"/>
        <v>6.871679903680557</v>
      </c>
      <c r="BF117" s="3">
        <f t="shared" si="38"/>
        <v>-3.554349559902708</v>
      </c>
      <c r="BG117" s="3">
        <f t="shared" si="39"/>
        <v>-28.302399999999995</v>
      </c>
      <c r="BI117" s="3">
        <v>-4.249999999999986</v>
      </c>
      <c r="BJ117" s="3" t="e">
        <f t="shared" si="40"/>
        <v>#NUM!</v>
      </c>
      <c r="BK117" s="3" t="e">
        <f t="shared" si="41"/>
        <v>#NUM!</v>
      </c>
      <c r="BL117" s="3">
        <v>-4.249999999999986</v>
      </c>
      <c r="BM117" s="3" t="e">
        <f t="shared" si="42"/>
        <v>#NUM!</v>
      </c>
      <c r="BN117" s="3" t="e">
        <f t="shared" si="43"/>
        <v>#NUM!</v>
      </c>
    </row>
    <row r="118" spans="15:66" ht="12.75">
      <c r="O118" s="3">
        <f aca="true" t="shared" si="49" ref="O118:O149">O117</f>
        <v>62.75</v>
      </c>
      <c r="P118" s="3">
        <f aca="true" t="shared" si="50" ref="P118:P149">P117</f>
        <v>15.120000000000022</v>
      </c>
      <c r="Q118" s="3">
        <f aca="true" t="shared" si="51" ref="Q118:Q149">Q117</f>
        <v>27.750000000000007</v>
      </c>
      <c r="R118" s="3">
        <f aca="true" t="shared" si="52" ref="R118:R149">R117</f>
        <v>31.601849629412534</v>
      </c>
      <c r="S118" s="19">
        <f aca="true" t="shared" si="53" ref="S118:S149">S117</f>
        <v>61.41558584152767</v>
      </c>
      <c r="BA118" s="3">
        <v>1.5</v>
      </c>
      <c r="BB118" s="3">
        <v>2.8</v>
      </c>
      <c r="BC118" s="3">
        <v>1.9</v>
      </c>
      <c r="BD118" s="3">
        <f t="shared" si="36"/>
        <v>4.578320096319441</v>
      </c>
      <c r="BE118" s="3">
        <f t="shared" si="37"/>
        <v>6.871679903680557</v>
      </c>
      <c r="BF118" s="3">
        <f t="shared" si="38"/>
        <v>-3.554349559902708</v>
      </c>
      <c r="BG118" s="3">
        <f t="shared" si="39"/>
        <v>-28.302399999999995</v>
      </c>
      <c r="BI118" s="3">
        <v>-4.199999999999986</v>
      </c>
      <c r="BJ118" s="3" t="e">
        <f t="shared" si="40"/>
        <v>#NUM!</v>
      </c>
      <c r="BK118" s="3" t="e">
        <f t="shared" si="41"/>
        <v>#NUM!</v>
      </c>
      <c r="BL118" s="3">
        <v>-4.199999999999986</v>
      </c>
      <c r="BM118" s="3" t="e">
        <f t="shared" si="42"/>
        <v>#NUM!</v>
      </c>
      <c r="BN118" s="3" t="e">
        <f t="shared" si="43"/>
        <v>#NUM!</v>
      </c>
    </row>
    <row r="119" spans="15:66" ht="12.75">
      <c r="O119" s="3">
        <f t="shared" si="49"/>
        <v>62.75</v>
      </c>
      <c r="P119" s="3">
        <f t="shared" si="50"/>
        <v>15.120000000000022</v>
      </c>
      <c r="Q119" s="3">
        <f t="shared" si="51"/>
        <v>27.750000000000007</v>
      </c>
      <c r="R119" s="3">
        <f t="shared" si="52"/>
        <v>31.601849629412534</v>
      </c>
      <c r="S119" s="19">
        <f t="shared" si="53"/>
        <v>61.41558584152767</v>
      </c>
      <c r="BA119" s="3">
        <v>1.5</v>
      </c>
      <c r="BB119" s="3">
        <v>2.8</v>
      </c>
      <c r="BC119" s="3">
        <v>1.9</v>
      </c>
      <c r="BD119" s="3">
        <f t="shared" si="36"/>
        <v>4.578320096319441</v>
      </c>
      <c r="BE119" s="3">
        <f t="shared" si="37"/>
        <v>6.871679903680557</v>
      </c>
      <c r="BF119" s="3">
        <f t="shared" si="38"/>
        <v>-3.554349559902708</v>
      </c>
      <c r="BG119" s="3">
        <f t="shared" si="39"/>
        <v>-28.302399999999995</v>
      </c>
      <c r="BI119" s="3">
        <v>-4.149999999999986</v>
      </c>
      <c r="BJ119" s="3" t="e">
        <f t="shared" si="40"/>
        <v>#NUM!</v>
      </c>
      <c r="BK119" s="3" t="e">
        <f t="shared" si="41"/>
        <v>#NUM!</v>
      </c>
      <c r="BL119" s="3">
        <v>-4.149999999999986</v>
      </c>
      <c r="BM119" s="3" t="e">
        <f t="shared" si="42"/>
        <v>#NUM!</v>
      </c>
      <c r="BN119" s="3" t="e">
        <f t="shared" si="43"/>
        <v>#NUM!</v>
      </c>
    </row>
    <row r="120" spans="15:66" ht="12.75">
      <c r="O120" s="3">
        <f t="shared" si="49"/>
        <v>62.75</v>
      </c>
      <c r="P120" s="3">
        <f t="shared" si="50"/>
        <v>15.120000000000022</v>
      </c>
      <c r="Q120" s="3">
        <f t="shared" si="51"/>
        <v>27.750000000000007</v>
      </c>
      <c r="R120" s="3">
        <f t="shared" si="52"/>
        <v>31.601849629412534</v>
      </c>
      <c r="S120" s="19">
        <f t="shared" si="53"/>
        <v>61.41558584152767</v>
      </c>
      <c r="BA120" s="3">
        <v>1.5</v>
      </c>
      <c r="BB120" s="3">
        <v>2.8</v>
      </c>
      <c r="BC120" s="3">
        <v>1.9</v>
      </c>
      <c r="BD120" s="3">
        <f t="shared" si="36"/>
        <v>4.578320096319441</v>
      </c>
      <c r="BE120" s="3">
        <f t="shared" si="37"/>
        <v>6.871679903680557</v>
      </c>
      <c r="BF120" s="3">
        <f t="shared" si="38"/>
        <v>-3.554349559902708</v>
      </c>
      <c r="BG120" s="3">
        <f t="shared" si="39"/>
        <v>-28.302399999999995</v>
      </c>
      <c r="BI120" s="3">
        <v>-4.099999999999986</v>
      </c>
      <c r="BJ120" s="3" t="e">
        <f t="shared" si="40"/>
        <v>#NUM!</v>
      </c>
      <c r="BK120" s="3" t="e">
        <f t="shared" si="41"/>
        <v>#NUM!</v>
      </c>
      <c r="BL120" s="3">
        <v>-4.099999999999986</v>
      </c>
      <c r="BM120" s="3" t="e">
        <f t="shared" si="42"/>
        <v>#NUM!</v>
      </c>
      <c r="BN120" s="3" t="e">
        <f t="shared" si="43"/>
        <v>#NUM!</v>
      </c>
    </row>
    <row r="121" spans="15:66" ht="12.75">
      <c r="O121" s="3">
        <f t="shared" si="49"/>
        <v>62.75</v>
      </c>
      <c r="P121" s="3">
        <f t="shared" si="50"/>
        <v>15.120000000000022</v>
      </c>
      <c r="Q121" s="3">
        <f t="shared" si="51"/>
        <v>27.750000000000007</v>
      </c>
      <c r="R121" s="3">
        <f t="shared" si="52"/>
        <v>31.601849629412534</v>
      </c>
      <c r="S121" s="19">
        <f t="shared" si="53"/>
        <v>61.41558584152767</v>
      </c>
      <c r="BA121" s="3">
        <v>1.5</v>
      </c>
      <c r="BB121" s="3">
        <v>2.8</v>
      </c>
      <c r="BC121" s="3">
        <v>1.9</v>
      </c>
      <c r="BD121" s="3">
        <f t="shared" si="36"/>
        <v>4.578320096319441</v>
      </c>
      <c r="BE121" s="3">
        <f t="shared" si="37"/>
        <v>6.871679903680557</v>
      </c>
      <c r="BF121" s="3">
        <f t="shared" si="38"/>
        <v>-3.554349559902708</v>
      </c>
      <c r="BG121" s="3">
        <f t="shared" si="39"/>
        <v>-28.302399999999995</v>
      </c>
      <c r="BI121" s="3">
        <v>-4.0499999999999865</v>
      </c>
      <c r="BJ121" s="3" t="e">
        <f t="shared" si="40"/>
        <v>#NUM!</v>
      </c>
      <c r="BK121" s="3" t="e">
        <f t="shared" si="41"/>
        <v>#NUM!</v>
      </c>
      <c r="BL121" s="3">
        <v>-4.0499999999999865</v>
      </c>
      <c r="BM121" s="3" t="e">
        <f t="shared" si="42"/>
        <v>#NUM!</v>
      </c>
      <c r="BN121" s="3" t="e">
        <f t="shared" si="43"/>
        <v>#NUM!</v>
      </c>
    </row>
    <row r="122" spans="15:66" ht="12.75">
      <c r="O122" s="3">
        <f t="shared" si="49"/>
        <v>62.75</v>
      </c>
      <c r="P122" s="3">
        <f t="shared" si="50"/>
        <v>15.120000000000022</v>
      </c>
      <c r="Q122" s="3">
        <f t="shared" si="51"/>
        <v>27.750000000000007</v>
      </c>
      <c r="R122" s="3">
        <f t="shared" si="52"/>
        <v>31.601849629412534</v>
      </c>
      <c r="S122" s="19">
        <f t="shared" si="53"/>
        <v>61.41558584152767</v>
      </c>
      <c r="BA122" s="3">
        <v>1.5</v>
      </c>
      <c r="BB122" s="3">
        <v>2.8</v>
      </c>
      <c r="BC122" s="3">
        <v>1.9</v>
      </c>
      <c r="BD122" s="3">
        <f t="shared" si="36"/>
        <v>4.578320096319441</v>
      </c>
      <c r="BE122" s="3">
        <f t="shared" si="37"/>
        <v>6.871679903680557</v>
      </c>
      <c r="BF122" s="3">
        <f t="shared" si="38"/>
        <v>-3.554349559902708</v>
      </c>
      <c r="BG122" s="3">
        <f t="shared" si="39"/>
        <v>-28.302399999999995</v>
      </c>
      <c r="BI122" s="3">
        <v>-3.9999999999999867</v>
      </c>
      <c r="BJ122" s="3" t="e">
        <f t="shared" si="40"/>
        <v>#NUM!</v>
      </c>
      <c r="BK122" s="3" t="e">
        <f t="shared" si="41"/>
        <v>#NUM!</v>
      </c>
      <c r="BL122" s="3">
        <v>-3.9999999999999867</v>
      </c>
      <c r="BM122" s="3" t="e">
        <f t="shared" si="42"/>
        <v>#NUM!</v>
      </c>
      <c r="BN122" s="3" t="e">
        <f t="shared" si="43"/>
        <v>#NUM!</v>
      </c>
    </row>
    <row r="123" spans="15:66" ht="12.75">
      <c r="O123" s="3">
        <f t="shared" si="49"/>
        <v>62.75</v>
      </c>
      <c r="P123" s="3">
        <f t="shared" si="50"/>
        <v>15.120000000000022</v>
      </c>
      <c r="Q123" s="3">
        <f t="shared" si="51"/>
        <v>27.750000000000007</v>
      </c>
      <c r="R123" s="3">
        <f t="shared" si="52"/>
        <v>31.601849629412534</v>
      </c>
      <c r="S123" s="19">
        <f t="shared" si="53"/>
        <v>61.41558584152767</v>
      </c>
      <c r="BA123" s="3">
        <v>1.5</v>
      </c>
      <c r="BB123" s="3">
        <v>2.8</v>
      </c>
      <c r="BC123" s="3">
        <v>1.9</v>
      </c>
      <c r="BD123" s="3">
        <f t="shared" si="36"/>
        <v>4.578320096319441</v>
      </c>
      <c r="BE123" s="3">
        <f t="shared" si="37"/>
        <v>6.871679903680557</v>
      </c>
      <c r="BF123" s="3">
        <f t="shared" si="38"/>
        <v>-3.554349559902708</v>
      </c>
      <c r="BG123" s="3">
        <f t="shared" si="39"/>
        <v>-28.302399999999995</v>
      </c>
      <c r="BI123" s="3">
        <v>-3.949999999999987</v>
      </c>
      <c r="BJ123" s="3" t="e">
        <f t="shared" si="40"/>
        <v>#NUM!</v>
      </c>
      <c r="BK123" s="3" t="e">
        <f t="shared" si="41"/>
        <v>#NUM!</v>
      </c>
      <c r="BL123" s="3">
        <v>-3.949999999999987</v>
      </c>
      <c r="BM123" s="3" t="e">
        <f t="shared" si="42"/>
        <v>#NUM!</v>
      </c>
      <c r="BN123" s="3" t="e">
        <f t="shared" si="43"/>
        <v>#NUM!</v>
      </c>
    </row>
    <row r="124" spans="15:66" ht="12.75">
      <c r="O124" s="3">
        <f t="shared" si="49"/>
        <v>62.75</v>
      </c>
      <c r="P124" s="3">
        <f t="shared" si="50"/>
        <v>15.120000000000022</v>
      </c>
      <c r="Q124" s="3">
        <f t="shared" si="51"/>
        <v>27.750000000000007</v>
      </c>
      <c r="R124" s="3">
        <f t="shared" si="52"/>
        <v>31.601849629412534</v>
      </c>
      <c r="S124" s="19">
        <f t="shared" si="53"/>
        <v>61.41558584152767</v>
      </c>
      <c r="BA124" s="3">
        <v>1.5</v>
      </c>
      <c r="BB124" s="3">
        <v>2.8</v>
      </c>
      <c r="BC124" s="3">
        <v>1.9</v>
      </c>
      <c r="BD124" s="3">
        <f t="shared" si="36"/>
        <v>4.578320096319441</v>
      </c>
      <c r="BE124" s="3">
        <f t="shared" si="37"/>
        <v>6.871679903680557</v>
      </c>
      <c r="BF124" s="3">
        <f t="shared" si="38"/>
        <v>-3.554349559902708</v>
      </c>
      <c r="BG124" s="3">
        <f t="shared" si="39"/>
        <v>-28.302399999999995</v>
      </c>
      <c r="BI124" s="3">
        <v>-3.899999999999987</v>
      </c>
      <c r="BJ124" s="3" t="e">
        <f t="shared" si="40"/>
        <v>#NUM!</v>
      </c>
      <c r="BK124" s="3" t="e">
        <f t="shared" si="41"/>
        <v>#NUM!</v>
      </c>
      <c r="BL124" s="3">
        <v>-3.899999999999987</v>
      </c>
      <c r="BM124" s="3" t="e">
        <f t="shared" si="42"/>
        <v>#NUM!</v>
      </c>
      <c r="BN124" s="3" t="e">
        <f t="shared" si="43"/>
        <v>#NUM!</v>
      </c>
    </row>
    <row r="125" spans="15:66" ht="12.75">
      <c r="O125" s="3">
        <f t="shared" si="49"/>
        <v>62.75</v>
      </c>
      <c r="P125" s="3">
        <f t="shared" si="50"/>
        <v>15.120000000000022</v>
      </c>
      <c r="Q125" s="3">
        <f t="shared" si="51"/>
        <v>27.750000000000007</v>
      </c>
      <c r="R125" s="3">
        <f t="shared" si="52"/>
        <v>31.601849629412534</v>
      </c>
      <c r="S125" s="19">
        <f t="shared" si="53"/>
        <v>61.41558584152767</v>
      </c>
      <c r="BA125" s="3">
        <v>1.5</v>
      </c>
      <c r="BB125" s="3">
        <v>2.8</v>
      </c>
      <c r="BC125" s="3">
        <v>1.9</v>
      </c>
      <c r="BD125" s="3">
        <f t="shared" si="36"/>
        <v>4.578320096319441</v>
      </c>
      <c r="BE125" s="3">
        <f t="shared" si="37"/>
        <v>6.871679903680557</v>
      </c>
      <c r="BF125" s="3">
        <f t="shared" si="38"/>
        <v>-3.554349559902708</v>
      </c>
      <c r="BG125" s="3">
        <f t="shared" si="39"/>
        <v>-28.302399999999995</v>
      </c>
      <c r="BI125" s="3">
        <v>-3.849999999999987</v>
      </c>
      <c r="BJ125" s="3" t="e">
        <f t="shared" si="40"/>
        <v>#NUM!</v>
      </c>
      <c r="BK125" s="3" t="e">
        <f t="shared" si="41"/>
        <v>#NUM!</v>
      </c>
      <c r="BL125" s="3">
        <v>-3.849999999999987</v>
      </c>
      <c r="BM125" s="3" t="e">
        <f t="shared" si="42"/>
        <v>#NUM!</v>
      </c>
      <c r="BN125" s="3" t="e">
        <f t="shared" si="43"/>
        <v>#NUM!</v>
      </c>
    </row>
    <row r="126" spans="15:66" ht="12.75">
      <c r="O126" s="3">
        <f t="shared" si="49"/>
        <v>62.75</v>
      </c>
      <c r="P126" s="3">
        <f t="shared" si="50"/>
        <v>15.120000000000022</v>
      </c>
      <c r="Q126" s="3">
        <f t="shared" si="51"/>
        <v>27.750000000000007</v>
      </c>
      <c r="R126" s="3">
        <f t="shared" si="52"/>
        <v>31.601849629412534</v>
      </c>
      <c r="S126" s="19">
        <f t="shared" si="53"/>
        <v>61.41558584152767</v>
      </c>
      <c r="BA126" s="3">
        <v>1.5</v>
      </c>
      <c r="BB126" s="3">
        <v>2.8</v>
      </c>
      <c r="BC126" s="3">
        <v>1.9</v>
      </c>
      <c r="BD126" s="3">
        <f t="shared" si="36"/>
        <v>4.578320096319441</v>
      </c>
      <c r="BE126" s="3">
        <f t="shared" si="37"/>
        <v>6.871679903680557</v>
      </c>
      <c r="BF126" s="3">
        <f t="shared" si="38"/>
        <v>-3.554349559902708</v>
      </c>
      <c r="BG126" s="3">
        <f t="shared" si="39"/>
        <v>-28.302399999999995</v>
      </c>
      <c r="BI126" s="3">
        <v>-3.7999999999999874</v>
      </c>
      <c r="BJ126" s="3" t="e">
        <f t="shared" si="40"/>
        <v>#NUM!</v>
      </c>
      <c r="BK126" s="3" t="e">
        <f t="shared" si="41"/>
        <v>#NUM!</v>
      </c>
      <c r="BL126" s="3">
        <v>-3.7999999999999874</v>
      </c>
      <c r="BM126" s="3" t="e">
        <f t="shared" si="42"/>
        <v>#NUM!</v>
      </c>
      <c r="BN126" s="3" t="e">
        <f t="shared" si="43"/>
        <v>#NUM!</v>
      </c>
    </row>
    <row r="127" spans="15:66" ht="12.75">
      <c r="O127" s="3">
        <f t="shared" si="49"/>
        <v>62.75</v>
      </c>
      <c r="P127" s="3">
        <f t="shared" si="50"/>
        <v>15.120000000000022</v>
      </c>
      <c r="Q127" s="3">
        <f t="shared" si="51"/>
        <v>27.750000000000007</v>
      </c>
      <c r="R127" s="3">
        <f t="shared" si="52"/>
        <v>31.601849629412534</v>
      </c>
      <c r="S127" s="19">
        <f t="shared" si="53"/>
        <v>61.41558584152767</v>
      </c>
      <c r="BA127" s="3">
        <v>1.5</v>
      </c>
      <c r="BB127" s="3">
        <v>2.8</v>
      </c>
      <c r="BC127" s="3">
        <v>1.9</v>
      </c>
      <c r="BD127" s="3">
        <f t="shared" si="36"/>
        <v>4.578320096319441</v>
      </c>
      <c r="BE127" s="3">
        <f t="shared" si="37"/>
        <v>6.871679903680557</v>
      </c>
      <c r="BF127" s="3">
        <f t="shared" si="38"/>
        <v>-3.554349559902708</v>
      </c>
      <c r="BG127" s="3">
        <f t="shared" si="39"/>
        <v>-28.302399999999995</v>
      </c>
      <c r="BI127" s="3">
        <v>-3.7499999999999876</v>
      </c>
      <c r="BJ127" s="3" t="e">
        <f t="shared" si="40"/>
        <v>#NUM!</v>
      </c>
      <c r="BK127" s="3" t="e">
        <f t="shared" si="41"/>
        <v>#NUM!</v>
      </c>
      <c r="BL127" s="3">
        <v>-3.7499999999999876</v>
      </c>
      <c r="BM127" s="3" t="e">
        <f t="shared" si="42"/>
        <v>#NUM!</v>
      </c>
      <c r="BN127" s="3" t="e">
        <f t="shared" si="43"/>
        <v>#NUM!</v>
      </c>
    </row>
    <row r="128" spans="15:66" ht="12.75">
      <c r="O128" s="3">
        <f t="shared" si="49"/>
        <v>62.75</v>
      </c>
      <c r="P128" s="3">
        <f t="shared" si="50"/>
        <v>15.120000000000022</v>
      </c>
      <c r="Q128" s="3">
        <f t="shared" si="51"/>
        <v>27.750000000000007</v>
      </c>
      <c r="R128" s="3">
        <f t="shared" si="52"/>
        <v>31.601849629412534</v>
      </c>
      <c r="S128" s="19">
        <f t="shared" si="53"/>
        <v>61.41558584152767</v>
      </c>
      <c r="BA128" s="3">
        <v>1.5</v>
      </c>
      <c r="BB128" s="3">
        <v>2.8</v>
      </c>
      <c r="BC128" s="3">
        <v>1.9</v>
      </c>
      <c r="BD128" s="3">
        <f t="shared" si="36"/>
        <v>4.578320096319441</v>
      </c>
      <c r="BE128" s="3">
        <f t="shared" si="37"/>
        <v>6.871679903680557</v>
      </c>
      <c r="BF128" s="3">
        <f t="shared" si="38"/>
        <v>-3.554349559902708</v>
      </c>
      <c r="BG128" s="3">
        <f t="shared" si="39"/>
        <v>-28.302399999999995</v>
      </c>
      <c r="BI128" s="3">
        <v>-3.6999999999999877</v>
      </c>
      <c r="BJ128" s="3" t="e">
        <f t="shared" si="40"/>
        <v>#NUM!</v>
      </c>
      <c r="BK128" s="3" t="e">
        <f t="shared" si="41"/>
        <v>#NUM!</v>
      </c>
      <c r="BL128" s="3">
        <v>-3.6999999999999877</v>
      </c>
      <c r="BM128" s="3" t="e">
        <f t="shared" si="42"/>
        <v>#NUM!</v>
      </c>
      <c r="BN128" s="3" t="e">
        <f t="shared" si="43"/>
        <v>#NUM!</v>
      </c>
    </row>
    <row r="129" spans="15:66" ht="12.75">
      <c r="O129" s="3">
        <f t="shared" si="49"/>
        <v>62.75</v>
      </c>
      <c r="P129" s="3">
        <f t="shared" si="50"/>
        <v>15.120000000000022</v>
      </c>
      <c r="Q129" s="3">
        <f t="shared" si="51"/>
        <v>27.750000000000007</v>
      </c>
      <c r="R129" s="3">
        <f t="shared" si="52"/>
        <v>31.601849629412534</v>
      </c>
      <c r="S129" s="19">
        <f t="shared" si="53"/>
        <v>61.41558584152767</v>
      </c>
      <c r="BA129" s="3">
        <v>1.5</v>
      </c>
      <c r="BB129" s="3">
        <v>2.8</v>
      </c>
      <c r="BC129" s="3">
        <v>1.9</v>
      </c>
      <c r="BD129" s="3">
        <f t="shared" si="36"/>
        <v>4.578320096319441</v>
      </c>
      <c r="BE129" s="3">
        <f t="shared" si="37"/>
        <v>6.871679903680557</v>
      </c>
      <c r="BF129" s="3">
        <f t="shared" si="38"/>
        <v>-3.554349559902708</v>
      </c>
      <c r="BG129" s="3">
        <f t="shared" si="39"/>
        <v>-28.302399999999995</v>
      </c>
      <c r="BI129" s="3">
        <v>-3.649999999999988</v>
      </c>
      <c r="BJ129" s="3" t="e">
        <f t="shared" si="40"/>
        <v>#NUM!</v>
      </c>
      <c r="BK129" s="3" t="e">
        <f t="shared" si="41"/>
        <v>#NUM!</v>
      </c>
      <c r="BL129" s="3">
        <v>-3.649999999999988</v>
      </c>
      <c r="BM129" s="3" t="e">
        <f t="shared" si="42"/>
        <v>#NUM!</v>
      </c>
      <c r="BN129" s="3" t="e">
        <f t="shared" si="43"/>
        <v>#NUM!</v>
      </c>
    </row>
    <row r="130" spans="15:66" ht="12.75">
      <c r="O130" s="3">
        <f t="shared" si="49"/>
        <v>62.75</v>
      </c>
      <c r="P130" s="3">
        <f t="shared" si="50"/>
        <v>15.120000000000022</v>
      </c>
      <c r="Q130" s="3">
        <f t="shared" si="51"/>
        <v>27.750000000000007</v>
      </c>
      <c r="R130" s="3">
        <f t="shared" si="52"/>
        <v>31.601849629412534</v>
      </c>
      <c r="S130" s="19">
        <f t="shared" si="53"/>
        <v>61.41558584152767</v>
      </c>
      <c r="BA130" s="3">
        <v>1.5</v>
      </c>
      <c r="BB130" s="3">
        <v>2.8</v>
      </c>
      <c r="BC130" s="3">
        <v>1.9</v>
      </c>
      <c r="BD130" s="3">
        <f aca="true" t="shared" si="54" ref="BD130:BD193">BB130^2*(COS(RADIANS(S130)))^2+BC130^2*(SIN(RADIANS(S130)))^2</f>
        <v>4.578320096319441</v>
      </c>
      <c r="BE130" s="3">
        <f aca="true" t="shared" si="55" ref="BE130:BE193">BB130^2*(SIN(RADIANS(S130)))^2+BC130^2*(COS(RADIANS(S130)))^2</f>
        <v>6.871679903680557</v>
      </c>
      <c r="BF130" s="3">
        <f aca="true" t="shared" si="56" ref="BF130:BF193">2*SIN(RADIANS(S130))*COS(RADIANS(S130))*(BC130^2-BB130^2)</f>
        <v>-3.554349559902708</v>
      </c>
      <c r="BG130" s="3">
        <f t="shared" si="39"/>
        <v>-28.302399999999995</v>
      </c>
      <c r="BI130" s="3">
        <v>-3.599999999999988</v>
      </c>
      <c r="BJ130" s="3" t="e">
        <f t="shared" si="40"/>
        <v>#NUM!</v>
      </c>
      <c r="BK130" s="3" t="e">
        <f t="shared" si="41"/>
        <v>#NUM!</v>
      </c>
      <c r="BL130" s="3">
        <v>-3.599999999999988</v>
      </c>
      <c r="BM130" s="3" t="e">
        <f t="shared" si="42"/>
        <v>#NUM!</v>
      </c>
      <c r="BN130" s="3" t="e">
        <f t="shared" si="43"/>
        <v>#NUM!</v>
      </c>
    </row>
    <row r="131" spans="15:66" ht="12.75">
      <c r="O131" s="3">
        <f t="shared" si="49"/>
        <v>62.75</v>
      </c>
      <c r="P131" s="3">
        <f t="shared" si="50"/>
        <v>15.120000000000022</v>
      </c>
      <c r="Q131" s="3">
        <f t="shared" si="51"/>
        <v>27.750000000000007</v>
      </c>
      <c r="R131" s="3">
        <f t="shared" si="52"/>
        <v>31.601849629412534</v>
      </c>
      <c r="S131" s="19">
        <f t="shared" si="53"/>
        <v>61.41558584152767</v>
      </c>
      <c r="BA131" s="3">
        <v>1.5</v>
      </c>
      <c r="BB131" s="3">
        <v>2.8</v>
      </c>
      <c r="BC131" s="3">
        <v>1.9</v>
      </c>
      <c r="BD131" s="3">
        <f t="shared" si="54"/>
        <v>4.578320096319441</v>
      </c>
      <c r="BE131" s="3">
        <f t="shared" si="55"/>
        <v>6.871679903680557</v>
      </c>
      <c r="BF131" s="3">
        <f t="shared" si="56"/>
        <v>-3.554349559902708</v>
      </c>
      <c r="BG131" s="3">
        <f aca="true" t="shared" si="57" ref="BG131:BG194">(-1)*BB131^2*BC131^2</f>
        <v>-28.302399999999995</v>
      </c>
      <c r="BI131" s="3">
        <v>-3.5499999999999883</v>
      </c>
      <c r="BJ131" s="3" t="e">
        <f aca="true" t="shared" si="58" ref="BJ131:BJ194">(-1)*BF131*BI131/(2*BD131)-SQRT(BI131^2*((BF131/(2*BD131))^2-BE131/BD131)-BG131/BD131)</f>
        <v>#NUM!</v>
      </c>
      <c r="BK131" s="3" t="e">
        <f aca="true" t="shared" si="59" ref="BK131:BK194">(-1)*BF131*BI131/(2*BD131)+SQRT(BI131^2*((BF131/(2*BD131))^2-BE131/BD131)-BG131/BD131)</f>
        <v>#NUM!</v>
      </c>
      <c r="BL131" s="3">
        <v>-3.5499999999999883</v>
      </c>
      <c r="BM131" s="3" t="e">
        <f aca="true" t="shared" si="60" ref="BM131:BM194">-BA131*SQRT(1-(BL131/BB131)^2)</f>
        <v>#NUM!</v>
      </c>
      <c r="BN131" s="3" t="e">
        <f aca="true" t="shared" si="61" ref="BN131:BN194">BA131*SQRT(1-(BL131/BB131)^2)</f>
        <v>#NUM!</v>
      </c>
    </row>
    <row r="132" spans="15:66" ht="12.75">
      <c r="O132" s="3">
        <f t="shared" si="49"/>
        <v>62.75</v>
      </c>
      <c r="P132" s="3">
        <f t="shared" si="50"/>
        <v>15.120000000000022</v>
      </c>
      <c r="Q132" s="3">
        <f t="shared" si="51"/>
        <v>27.750000000000007</v>
      </c>
      <c r="R132" s="3">
        <f t="shared" si="52"/>
        <v>31.601849629412534</v>
      </c>
      <c r="S132" s="19">
        <f t="shared" si="53"/>
        <v>61.41558584152767</v>
      </c>
      <c r="BA132" s="3">
        <v>1.5</v>
      </c>
      <c r="BB132" s="3">
        <v>2.8</v>
      </c>
      <c r="BC132" s="3">
        <v>1.9</v>
      </c>
      <c r="BD132" s="3">
        <f t="shared" si="54"/>
        <v>4.578320096319441</v>
      </c>
      <c r="BE132" s="3">
        <f t="shared" si="55"/>
        <v>6.871679903680557</v>
      </c>
      <c r="BF132" s="3">
        <f t="shared" si="56"/>
        <v>-3.554349559902708</v>
      </c>
      <c r="BG132" s="3">
        <f t="shared" si="57"/>
        <v>-28.302399999999995</v>
      </c>
      <c r="BI132" s="3">
        <v>-3.4999999999999885</v>
      </c>
      <c r="BJ132" s="3" t="e">
        <f t="shared" si="58"/>
        <v>#NUM!</v>
      </c>
      <c r="BK132" s="3" t="e">
        <f t="shared" si="59"/>
        <v>#NUM!</v>
      </c>
      <c r="BL132" s="3">
        <v>-3.4999999999999885</v>
      </c>
      <c r="BM132" s="3" t="e">
        <f t="shared" si="60"/>
        <v>#NUM!</v>
      </c>
      <c r="BN132" s="3" t="e">
        <f t="shared" si="61"/>
        <v>#NUM!</v>
      </c>
    </row>
    <row r="133" spans="15:66" ht="12.75">
      <c r="O133" s="3">
        <f t="shared" si="49"/>
        <v>62.75</v>
      </c>
      <c r="P133" s="3">
        <f t="shared" si="50"/>
        <v>15.120000000000022</v>
      </c>
      <c r="Q133" s="3">
        <f t="shared" si="51"/>
        <v>27.750000000000007</v>
      </c>
      <c r="R133" s="3">
        <f t="shared" si="52"/>
        <v>31.601849629412534</v>
      </c>
      <c r="S133" s="19">
        <f t="shared" si="53"/>
        <v>61.41558584152767</v>
      </c>
      <c r="BA133" s="3">
        <v>1.5</v>
      </c>
      <c r="BB133" s="3">
        <v>2.8</v>
      </c>
      <c r="BC133" s="3">
        <v>1.9</v>
      </c>
      <c r="BD133" s="3">
        <f t="shared" si="54"/>
        <v>4.578320096319441</v>
      </c>
      <c r="BE133" s="3">
        <f t="shared" si="55"/>
        <v>6.871679903680557</v>
      </c>
      <c r="BF133" s="3">
        <f t="shared" si="56"/>
        <v>-3.554349559902708</v>
      </c>
      <c r="BG133" s="3">
        <f t="shared" si="57"/>
        <v>-28.302399999999995</v>
      </c>
      <c r="BI133" s="3">
        <v>-3.4499999999999886</v>
      </c>
      <c r="BJ133" s="3" t="e">
        <f t="shared" si="58"/>
        <v>#NUM!</v>
      </c>
      <c r="BK133" s="3" t="e">
        <f t="shared" si="59"/>
        <v>#NUM!</v>
      </c>
      <c r="BL133" s="3">
        <v>-3.4499999999999886</v>
      </c>
      <c r="BM133" s="3" t="e">
        <f t="shared" si="60"/>
        <v>#NUM!</v>
      </c>
      <c r="BN133" s="3" t="e">
        <f t="shared" si="61"/>
        <v>#NUM!</v>
      </c>
    </row>
    <row r="134" spans="15:66" ht="12.75">
      <c r="O134" s="3">
        <f t="shared" si="49"/>
        <v>62.75</v>
      </c>
      <c r="P134" s="3">
        <f t="shared" si="50"/>
        <v>15.120000000000022</v>
      </c>
      <c r="Q134" s="3">
        <f t="shared" si="51"/>
        <v>27.750000000000007</v>
      </c>
      <c r="R134" s="3">
        <f t="shared" si="52"/>
        <v>31.601849629412534</v>
      </c>
      <c r="S134" s="19">
        <f t="shared" si="53"/>
        <v>61.41558584152767</v>
      </c>
      <c r="BA134" s="3">
        <v>1.5</v>
      </c>
      <c r="BB134" s="3">
        <v>2.8</v>
      </c>
      <c r="BC134" s="3">
        <v>1.9</v>
      </c>
      <c r="BD134" s="3">
        <f t="shared" si="54"/>
        <v>4.578320096319441</v>
      </c>
      <c r="BE134" s="3">
        <f t="shared" si="55"/>
        <v>6.871679903680557</v>
      </c>
      <c r="BF134" s="3">
        <f t="shared" si="56"/>
        <v>-3.554349559902708</v>
      </c>
      <c r="BG134" s="3">
        <f t="shared" si="57"/>
        <v>-28.302399999999995</v>
      </c>
      <c r="BI134" s="3">
        <v>-3.399999999999989</v>
      </c>
      <c r="BJ134" s="3" t="e">
        <f t="shared" si="58"/>
        <v>#NUM!</v>
      </c>
      <c r="BK134" s="3" t="e">
        <f t="shared" si="59"/>
        <v>#NUM!</v>
      </c>
      <c r="BL134" s="3">
        <v>-3.399999999999989</v>
      </c>
      <c r="BM134" s="3" t="e">
        <f t="shared" si="60"/>
        <v>#NUM!</v>
      </c>
      <c r="BN134" s="3" t="e">
        <f t="shared" si="61"/>
        <v>#NUM!</v>
      </c>
    </row>
    <row r="135" spans="15:66" ht="12.75">
      <c r="O135" s="3">
        <f t="shared" si="49"/>
        <v>62.75</v>
      </c>
      <c r="P135" s="3">
        <f t="shared" si="50"/>
        <v>15.120000000000022</v>
      </c>
      <c r="Q135" s="3">
        <f t="shared" si="51"/>
        <v>27.750000000000007</v>
      </c>
      <c r="R135" s="3">
        <f t="shared" si="52"/>
        <v>31.601849629412534</v>
      </c>
      <c r="S135" s="19">
        <f t="shared" si="53"/>
        <v>61.41558584152767</v>
      </c>
      <c r="BA135" s="3">
        <v>1.5</v>
      </c>
      <c r="BB135" s="3">
        <v>2.8</v>
      </c>
      <c r="BC135" s="3">
        <v>1.9</v>
      </c>
      <c r="BD135" s="3">
        <f t="shared" si="54"/>
        <v>4.578320096319441</v>
      </c>
      <c r="BE135" s="3">
        <f t="shared" si="55"/>
        <v>6.871679903680557</v>
      </c>
      <c r="BF135" s="3">
        <f t="shared" si="56"/>
        <v>-3.554349559902708</v>
      </c>
      <c r="BG135" s="3">
        <f t="shared" si="57"/>
        <v>-28.302399999999995</v>
      </c>
      <c r="BI135" s="3">
        <v>-3.349999999999989</v>
      </c>
      <c r="BJ135" s="3" t="e">
        <f t="shared" si="58"/>
        <v>#NUM!</v>
      </c>
      <c r="BK135" s="3" t="e">
        <f t="shared" si="59"/>
        <v>#NUM!</v>
      </c>
      <c r="BL135" s="3">
        <v>-3.349999999999989</v>
      </c>
      <c r="BM135" s="3" t="e">
        <f t="shared" si="60"/>
        <v>#NUM!</v>
      </c>
      <c r="BN135" s="3" t="e">
        <f t="shared" si="61"/>
        <v>#NUM!</v>
      </c>
    </row>
    <row r="136" spans="15:66" ht="12.75">
      <c r="O136" s="3">
        <f t="shared" si="49"/>
        <v>62.75</v>
      </c>
      <c r="P136" s="3">
        <f t="shared" si="50"/>
        <v>15.120000000000022</v>
      </c>
      <c r="Q136" s="3">
        <f t="shared" si="51"/>
        <v>27.750000000000007</v>
      </c>
      <c r="R136" s="3">
        <f t="shared" si="52"/>
        <v>31.601849629412534</v>
      </c>
      <c r="S136" s="19">
        <f t="shared" si="53"/>
        <v>61.41558584152767</v>
      </c>
      <c r="BA136" s="3">
        <v>1.5</v>
      </c>
      <c r="BB136" s="3">
        <v>2.8</v>
      </c>
      <c r="BC136" s="3">
        <v>1.9</v>
      </c>
      <c r="BD136" s="3">
        <f t="shared" si="54"/>
        <v>4.578320096319441</v>
      </c>
      <c r="BE136" s="3">
        <f t="shared" si="55"/>
        <v>6.871679903680557</v>
      </c>
      <c r="BF136" s="3">
        <f t="shared" si="56"/>
        <v>-3.554349559902708</v>
      </c>
      <c r="BG136" s="3">
        <f t="shared" si="57"/>
        <v>-28.302399999999995</v>
      </c>
      <c r="BI136" s="3">
        <v>-3.299999999999989</v>
      </c>
      <c r="BJ136" s="3" t="e">
        <f t="shared" si="58"/>
        <v>#NUM!</v>
      </c>
      <c r="BK136" s="3" t="e">
        <f t="shared" si="59"/>
        <v>#NUM!</v>
      </c>
      <c r="BL136" s="3">
        <v>-3.299999999999989</v>
      </c>
      <c r="BM136" s="3" t="e">
        <f t="shared" si="60"/>
        <v>#NUM!</v>
      </c>
      <c r="BN136" s="3" t="e">
        <f t="shared" si="61"/>
        <v>#NUM!</v>
      </c>
    </row>
    <row r="137" spans="15:66" ht="12.75">
      <c r="O137" s="3">
        <f t="shared" si="49"/>
        <v>62.75</v>
      </c>
      <c r="P137" s="3">
        <f t="shared" si="50"/>
        <v>15.120000000000022</v>
      </c>
      <c r="Q137" s="3">
        <f t="shared" si="51"/>
        <v>27.750000000000007</v>
      </c>
      <c r="R137" s="3">
        <f t="shared" si="52"/>
        <v>31.601849629412534</v>
      </c>
      <c r="S137" s="19">
        <f t="shared" si="53"/>
        <v>61.41558584152767</v>
      </c>
      <c r="BA137" s="3">
        <v>1.5</v>
      </c>
      <c r="BB137" s="3">
        <v>2.8</v>
      </c>
      <c r="BC137" s="3">
        <v>1.9</v>
      </c>
      <c r="BD137" s="3">
        <f t="shared" si="54"/>
        <v>4.578320096319441</v>
      </c>
      <c r="BE137" s="3">
        <f t="shared" si="55"/>
        <v>6.871679903680557</v>
      </c>
      <c r="BF137" s="3">
        <f t="shared" si="56"/>
        <v>-3.554349559902708</v>
      </c>
      <c r="BG137" s="3">
        <f t="shared" si="57"/>
        <v>-28.302399999999995</v>
      </c>
      <c r="BI137" s="3">
        <v>-3.2499999999999893</v>
      </c>
      <c r="BJ137" s="3" t="e">
        <f t="shared" si="58"/>
        <v>#NUM!</v>
      </c>
      <c r="BK137" s="3" t="e">
        <f t="shared" si="59"/>
        <v>#NUM!</v>
      </c>
      <c r="BL137" s="3">
        <v>-3.2499999999999893</v>
      </c>
      <c r="BM137" s="3" t="e">
        <f t="shared" si="60"/>
        <v>#NUM!</v>
      </c>
      <c r="BN137" s="3" t="e">
        <f t="shared" si="61"/>
        <v>#NUM!</v>
      </c>
    </row>
    <row r="138" spans="15:66" ht="12.75">
      <c r="O138" s="3">
        <f t="shared" si="49"/>
        <v>62.75</v>
      </c>
      <c r="P138" s="3">
        <f t="shared" si="50"/>
        <v>15.120000000000022</v>
      </c>
      <c r="Q138" s="3">
        <f t="shared" si="51"/>
        <v>27.750000000000007</v>
      </c>
      <c r="R138" s="3">
        <f t="shared" si="52"/>
        <v>31.601849629412534</v>
      </c>
      <c r="S138" s="19">
        <f t="shared" si="53"/>
        <v>61.41558584152767</v>
      </c>
      <c r="BA138" s="3">
        <v>1.5</v>
      </c>
      <c r="BB138" s="3">
        <v>2.8</v>
      </c>
      <c r="BC138" s="3">
        <v>1.9</v>
      </c>
      <c r="BD138" s="3">
        <f t="shared" si="54"/>
        <v>4.578320096319441</v>
      </c>
      <c r="BE138" s="3">
        <f t="shared" si="55"/>
        <v>6.871679903680557</v>
      </c>
      <c r="BF138" s="3">
        <f t="shared" si="56"/>
        <v>-3.554349559902708</v>
      </c>
      <c r="BG138" s="3">
        <f t="shared" si="57"/>
        <v>-28.302399999999995</v>
      </c>
      <c r="BI138" s="3">
        <v>-3.1999999999999895</v>
      </c>
      <c r="BJ138" s="3" t="e">
        <f t="shared" si="58"/>
        <v>#NUM!</v>
      </c>
      <c r="BK138" s="3" t="e">
        <f t="shared" si="59"/>
        <v>#NUM!</v>
      </c>
      <c r="BL138" s="3">
        <v>-3.1999999999999895</v>
      </c>
      <c r="BM138" s="3" t="e">
        <f t="shared" si="60"/>
        <v>#NUM!</v>
      </c>
      <c r="BN138" s="3" t="e">
        <f t="shared" si="61"/>
        <v>#NUM!</v>
      </c>
    </row>
    <row r="139" spans="15:66" ht="12.75">
      <c r="O139" s="3">
        <f t="shared" si="49"/>
        <v>62.75</v>
      </c>
      <c r="P139" s="3">
        <f t="shared" si="50"/>
        <v>15.120000000000022</v>
      </c>
      <c r="Q139" s="3">
        <f t="shared" si="51"/>
        <v>27.750000000000007</v>
      </c>
      <c r="R139" s="3">
        <f t="shared" si="52"/>
        <v>31.601849629412534</v>
      </c>
      <c r="S139" s="19">
        <f t="shared" si="53"/>
        <v>61.41558584152767</v>
      </c>
      <c r="BA139" s="3">
        <v>1.5</v>
      </c>
      <c r="BB139" s="3">
        <v>2.8</v>
      </c>
      <c r="BC139" s="3">
        <v>1.9</v>
      </c>
      <c r="BD139" s="3">
        <f t="shared" si="54"/>
        <v>4.578320096319441</v>
      </c>
      <c r="BE139" s="3">
        <f t="shared" si="55"/>
        <v>6.871679903680557</v>
      </c>
      <c r="BF139" s="3">
        <f t="shared" si="56"/>
        <v>-3.554349559902708</v>
      </c>
      <c r="BG139" s="3">
        <f t="shared" si="57"/>
        <v>-28.302399999999995</v>
      </c>
      <c r="BI139" s="3">
        <v>-3.1499999999999897</v>
      </c>
      <c r="BJ139" s="3" t="e">
        <f t="shared" si="58"/>
        <v>#NUM!</v>
      </c>
      <c r="BK139" s="3" t="e">
        <f t="shared" si="59"/>
        <v>#NUM!</v>
      </c>
      <c r="BL139" s="3">
        <v>-3.1499999999999897</v>
      </c>
      <c r="BM139" s="3" t="e">
        <f t="shared" si="60"/>
        <v>#NUM!</v>
      </c>
      <c r="BN139" s="3" t="e">
        <f t="shared" si="61"/>
        <v>#NUM!</v>
      </c>
    </row>
    <row r="140" spans="15:66" ht="12.75">
      <c r="O140" s="3">
        <f t="shared" si="49"/>
        <v>62.75</v>
      </c>
      <c r="P140" s="3">
        <f t="shared" si="50"/>
        <v>15.120000000000022</v>
      </c>
      <c r="Q140" s="3">
        <f t="shared" si="51"/>
        <v>27.750000000000007</v>
      </c>
      <c r="R140" s="3">
        <f t="shared" si="52"/>
        <v>31.601849629412534</v>
      </c>
      <c r="S140" s="19">
        <f t="shared" si="53"/>
        <v>61.41558584152767</v>
      </c>
      <c r="BA140" s="3">
        <v>1.5</v>
      </c>
      <c r="BB140" s="3">
        <v>2.8</v>
      </c>
      <c r="BC140" s="3">
        <v>1.9</v>
      </c>
      <c r="BD140" s="3">
        <f t="shared" si="54"/>
        <v>4.578320096319441</v>
      </c>
      <c r="BE140" s="3">
        <f t="shared" si="55"/>
        <v>6.871679903680557</v>
      </c>
      <c r="BF140" s="3">
        <f t="shared" si="56"/>
        <v>-3.554349559902708</v>
      </c>
      <c r="BG140" s="3">
        <f t="shared" si="57"/>
        <v>-28.302399999999995</v>
      </c>
      <c r="BI140" s="3">
        <v>-3.09999999999999</v>
      </c>
      <c r="BJ140" s="3" t="e">
        <f t="shared" si="58"/>
        <v>#NUM!</v>
      </c>
      <c r="BK140" s="3" t="e">
        <f t="shared" si="59"/>
        <v>#NUM!</v>
      </c>
      <c r="BL140" s="3">
        <v>-3.09999999999999</v>
      </c>
      <c r="BM140" s="3" t="e">
        <f t="shared" si="60"/>
        <v>#NUM!</v>
      </c>
      <c r="BN140" s="3" t="e">
        <f t="shared" si="61"/>
        <v>#NUM!</v>
      </c>
    </row>
    <row r="141" spans="15:66" ht="12.75">
      <c r="O141" s="3">
        <f t="shared" si="49"/>
        <v>62.75</v>
      </c>
      <c r="P141" s="3">
        <f t="shared" si="50"/>
        <v>15.120000000000022</v>
      </c>
      <c r="Q141" s="3">
        <f t="shared" si="51"/>
        <v>27.750000000000007</v>
      </c>
      <c r="R141" s="3">
        <f t="shared" si="52"/>
        <v>31.601849629412534</v>
      </c>
      <c r="S141" s="19">
        <f t="shared" si="53"/>
        <v>61.41558584152767</v>
      </c>
      <c r="BA141" s="3">
        <v>1.5</v>
      </c>
      <c r="BB141" s="3">
        <v>2.8</v>
      </c>
      <c r="BC141" s="3">
        <v>1.9</v>
      </c>
      <c r="BD141" s="3">
        <f t="shared" si="54"/>
        <v>4.578320096319441</v>
      </c>
      <c r="BE141" s="3">
        <f t="shared" si="55"/>
        <v>6.871679903680557</v>
      </c>
      <c r="BF141" s="3">
        <f t="shared" si="56"/>
        <v>-3.554349559902708</v>
      </c>
      <c r="BG141" s="3">
        <f t="shared" si="57"/>
        <v>-28.302399999999995</v>
      </c>
      <c r="BI141" s="3">
        <v>-3.04999999999999</v>
      </c>
      <c r="BJ141" s="3" t="e">
        <f t="shared" si="58"/>
        <v>#NUM!</v>
      </c>
      <c r="BK141" s="3" t="e">
        <f t="shared" si="59"/>
        <v>#NUM!</v>
      </c>
      <c r="BL141" s="3">
        <v>-3.04999999999999</v>
      </c>
      <c r="BM141" s="3" t="e">
        <f t="shared" si="60"/>
        <v>#NUM!</v>
      </c>
      <c r="BN141" s="3" t="e">
        <f t="shared" si="61"/>
        <v>#NUM!</v>
      </c>
    </row>
    <row r="142" spans="15:66" ht="12.75">
      <c r="O142" s="3">
        <f t="shared" si="49"/>
        <v>62.75</v>
      </c>
      <c r="P142" s="3">
        <f t="shared" si="50"/>
        <v>15.120000000000022</v>
      </c>
      <c r="Q142" s="3">
        <f t="shared" si="51"/>
        <v>27.750000000000007</v>
      </c>
      <c r="R142" s="3">
        <f t="shared" si="52"/>
        <v>31.601849629412534</v>
      </c>
      <c r="S142" s="19">
        <f t="shared" si="53"/>
        <v>61.41558584152767</v>
      </c>
      <c r="BA142" s="3">
        <v>1.5</v>
      </c>
      <c r="BB142" s="3">
        <v>2.8</v>
      </c>
      <c r="BC142" s="3">
        <v>1.9</v>
      </c>
      <c r="BD142" s="3">
        <f t="shared" si="54"/>
        <v>4.578320096319441</v>
      </c>
      <c r="BE142" s="3">
        <f t="shared" si="55"/>
        <v>6.871679903680557</v>
      </c>
      <c r="BF142" s="3">
        <f t="shared" si="56"/>
        <v>-3.554349559902708</v>
      </c>
      <c r="BG142" s="3">
        <f t="shared" si="57"/>
        <v>-28.302399999999995</v>
      </c>
      <c r="BI142" s="3">
        <v>-2.9999999999999902</v>
      </c>
      <c r="BJ142" s="3" t="e">
        <f t="shared" si="58"/>
        <v>#NUM!</v>
      </c>
      <c r="BK142" s="3" t="e">
        <f t="shared" si="59"/>
        <v>#NUM!</v>
      </c>
      <c r="BL142" s="3">
        <v>-2.9999999999999902</v>
      </c>
      <c r="BM142" s="3" t="e">
        <f t="shared" si="60"/>
        <v>#NUM!</v>
      </c>
      <c r="BN142" s="3" t="e">
        <f t="shared" si="61"/>
        <v>#NUM!</v>
      </c>
    </row>
    <row r="143" spans="15:66" ht="12.75">
      <c r="O143" s="3">
        <f t="shared" si="49"/>
        <v>62.75</v>
      </c>
      <c r="P143" s="3">
        <f t="shared" si="50"/>
        <v>15.120000000000022</v>
      </c>
      <c r="Q143" s="3">
        <f t="shared" si="51"/>
        <v>27.750000000000007</v>
      </c>
      <c r="R143" s="3">
        <f t="shared" si="52"/>
        <v>31.601849629412534</v>
      </c>
      <c r="S143" s="19">
        <f t="shared" si="53"/>
        <v>61.41558584152767</v>
      </c>
      <c r="BA143" s="3">
        <v>1.5</v>
      </c>
      <c r="BB143" s="3">
        <v>2.8</v>
      </c>
      <c r="BC143" s="3">
        <v>1.9</v>
      </c>
      <c r="BD143" s="3">
        <f t="shared" si="54"/>
        <v>4.578320096319441</v>
      </c>
      <c r="BE143" s="3">
        <f t="shared" si="55"/>
        <v>6.871679903680557</v>
      </c>
      <c r="BF143" s="3">
        <f t="shared" si="56"/>
        <v>-3.554349559902708</v>
      </c>
      <c r="BG143" s="3">
        <f t="shared" si="57"/>
        <v>-28.302399999999995</v>
      </c>
      <c r="BI143" s="3">
        <v>-2.9499999999999904</v>
      </c>
      <c r="BJ143" s="3" t="e">
        <f t="shared" si="58"/>
        <v>#NUM!</v>
      </c>
      <c r="BK143" s="3" t="e">
        <f t="shared" si="59"/>
        <v>#NUM!</v>
      </c>
      <c r="BL143" s="3">
        <v>-2.9499999999999904</v>
      </c>
      <c r="BM143" s="3" t="e">
        <f t="shared" si="60"/>
        <v>#NUM!</v>
      </c>
      <c r="BN143" s="3" t="e">
        <f t="shared" si="61"/>
        <v>#NUM!</v>
      </c>
    </row>
    <row r="144" spans="15:66" ht="12.75">
      <c r="O144" s="3">
        <f t="shared" si="49"/>
        <v>62.75</v>
      </c>
      <c r="P144" s="3">
        <f t="shared" si="50"/>
        <v>15.120000000000022</v>
      </c>
      <c r="Q144" s="3">
        <f t="shared" si="51"/>
        <v>27.750000000000007</v>
      </c>
      <c r="R144" s="3">
        <f t="shared" si="52"/>
        <v>31.601849629412534</v>
      </c>
      <c r="S144" s="19">
        <f t="shared" si="53"/>
        <v>61.41558584152767</v>
      </c>
      <c r="BA144" s="3">
        <v>1.5</v>
      </c>
      <c r="BB144" s="3">
        <v>2.8</v>
      </c>
      <c r="BC144" s="3">
        <v>1.9</v>
      </c>
      <c r="BD144" s="3">
        <f t="shared" si="54"/>
        <v>4.578320096319441</v>
      </c>
      <c r="BE144" s="3">
        <f t="shared" si="55"/>
        <v>6.871679903680557</v>
      </c>
      <c r="BF144" s="3">
        <f t="shared" si="56"/>
        <v>-3.554349559902708</v>
      </c>
      <c r="BG144" s="3">
        <f t="shared" si="57"/>
        <v>-28.302399999999995</v>
      </c>
      <c r="BI144" s="3">
        <v>-2.8999999999999906</v>
      </c>
      <c r="BJ144" s="3" t="e">
        <f t="shared" si="58"/>
        <v>#NUM!</v>
      </c>
      <c r="BK144" s="3" t="e">
        <f t="shared" si="59"/>
        <v>#NUM!</v>
      </c>
      <c r="BL144" s="3">
        <v>-2.8999999999999906</v>
      </c>
      <c r="BM144" s="3" t="e">
        <f t="shared" si="60"/>
        <v>#NUM!</v>
      </c>
      <c r="BN144" s="3" t="e">
        <f t="shared" si="61"/>
        <v>#NUM!</v>
      </c>
    </row>
    <row r="145" spans="15:66" ht="12.75">
      <c r="O145" s="3">
        <f t="shared" si="49"/>
        <v>62.75</v>
      </c>
      <c r="P145" s="3">
        <f t="shared" si="50"/>
        <v>15.120000000000022</v>
      </c>
      <c r="Q145" s="3">
        <f t="shared" si="51"/>
        <v>27.750000000000007</v>
      </c>
      <c r="R145" s="3">
        <f t="shared" si="52"/>
        <v>31.601849629412534</v>
      </c>
      <c r="S145" s="19">
        <f t="shared" si="53"/>
        <v>61.41558584152767</v>
      </c>
      <c r="BA145" s="3">
        <v>1.5</v>
      </c>
      <c r="BB145" s="3">
        <v>2.8</v>
      </c>
      <c r="BC145" s="3">
        <v>1.9</v>
      </c>
      <c r="BD145" s="3">
        <f t="shared" si="54"/>
        <v>4.578320096319441</v>
      </c>
      <c r="BE145" s="3">
        <f t="shared" si="55"/>
        <v>6.871679903680557</v>
      </c>
      <c r="BF145" s="3">
        <f t="shared" si="56"/>
        <v>-3.554349559902708</v>
      </c>
      <c r="BG145" s="3">
        <f t="shared" si="57"/>
        <v>-28.302399999999995</v>
      </c>
      <c r="BI145" s="3">
        <v>-2.8499999999999908</v>
      </c>
      <c r="BJ145" s="3" t="e">
        <f t="shared" si="58"/>
        <v>#NUM!</v>
      </c>
      <c r="BK145" s="3" t="e">
        <f t="shared" si="59"/>
        <v>#NUM!</v>
      </c>
      <c r="BL145" s="3">
        <v>-2.8499999999999908</v>
      </c>
      <c r="BM145" s="3" t="e">
        <f t="shared" si="60"/>
        <v>#NUM!</v>
      </c>
      <c r="BN145" s="3" t="e">
        <f t="shared" si="61"/>
        <v>#NUM!</v>
      </c>
    </row>
    <row r="146" spans="15:66" ht="12.75">
      <c r="O146" s="3">
        <f t="shared" si="49"/>
        <v>62.75</v>
      </c>
      <c r="P146" s="3">
        <f t="shared" si="50"/>
        <v>15.120000000000022</v>
      </c>
      <c r="Q146" s="3">
        <f t="shared" si="51"/>
        <v>27.750000000000007</v>
      </c>
      <c r="R146" s="3">
        <f t="shared" si="52"/>
        <v>31.601849629412534</v>
      </c>
      <c r="S146" s="19">
        <f t="shared" si="53"/>
        <v>61.41558584152767</v>
      </c>
      <c r="BA146" s="3">
        <v>1.5</v>
      </c>
      <c r="BB146" s="3">
        <v>2.8</v>
      </c>
      <c r="BC146" s="3">
        <v>1.9</v>
      </c>
      <c r="BD146" s="3">
        <f t="shared" si="54"/>
        <v>4.578320096319441</v>
      </c>
      <c r="BE146" s="3">
        <f t="shared" si="55"/>
        <v>6.871679903680557</v>
      </c>
      <c r="BF146" s="3">
        <f t="shared" si="56"/>
        <v>-3.554349559902708</v>
      </c>
      <c r="BG146" s="3">
        <f t="shared" si="57"/>
        <v>-28.302399999999995</v>
      </c>
      <c r="BI146" s="3">
        <v>-2.799999999999991</v>
      </c>
      <c r="BJ146" s="3" t="e">
        <f t="shared" si="58"/>
        <v>#NUM!</v>
      </c>
      <c r="BK146" s="3" t="e">
        <f t="shared" si="59"/>
        <v>#NUM!</v>
      </c>
      <c r="BL146" s="3">
        <v>-2.799999999999991</v>
      </c>
      <c r="BM146" s="3">
        <f t="shared" si="60"/>
        <v>-1.2036781326982014E-07</v>
      </c>
      <c r="BN146" s="3">
        <f t="shared" si="61"/>
        <v>1.2036781326982014E-07</v>
      </c>
    </row>
    <row r="147" spans="15:66" ht="12.75">
      <c r="O147" s="3">
        <f t="shared" si="49"/>
        <v>62.75</v>
      </c>
      <c r="P147" s="3">
        <f t="shared" si="50"/>
        <v>15.120000000000022</v>
      </c>
      <c r="Q147" s="3">
        <f t="shared" si="51"/>
        <v>27.750000000000007</v>
      </c>
      <c r="R147" s="3">
        <f t="shared" si="52"/>
        <v>31.601849629412534</v>
      </c>
      <c r="S147" s="19">
        <f t="shared" si="53"/>
        <v>61.41558584152767</v>
      </c>
      <c r="BA147" s="3">
        <v>1.5</v>
      </c>
      <c r="BB147" s="3">
        <v>2.8</v>
      </c>
      <c r="BC147" s="3">
        <v>1.9</v>
      </c>
      <c r="BD147" s="3">
        <f t="shared" si="54"/>
        <v>4.578320096319441</v>
      </c>
      <c r="BE147" s="3">
        <f t="shared" si="55"/>
        <v>6.871679903680557</v>
      </c>
      <c r="BF147" s="3">
        <f t="shared" si="56"/>
        <v>-3.554349559902708</v>
      </c>
      <c r="BG147" s="3">
        <f t="shared" si="57"/>
        <v>-28.302399999999995</v>
      </c>
      <c r="BI147" s="3">
        <v>-2.749999999999991</v>
      </c>
      <c r="BJ147" s="3" t="e">
        <f t="shared" si="58"/>
        <v>#NUM!</v>
      </c>
      <c r="BK147" s="3" t="e">
        <f t="shared" si="59"/>
        <v>#NUM!</v>
      </c>
      <c r="BL147" s="3">
        <v>-2.749999999999991</v>
      </c>
      <c r="BM147" s="3">
        <f t="shared" si="60"/>
        <v>-0.2822050112371515</v>
      </c>
      <c r="BN147" s="3">
        <f t="shared" si="61"/>
        <v>0.2822050112371515</v>
      </c>
    </row>
    <row r="148" spans="15:66" ht="12.75">
      <c r="O148" s="3">
        <f t="shared" si="49"/>
        <v>62.75</v>
      </c>
      <c r="P148" s="3">
        <f t="shared" si="50"/>
        <v>15.120000000000022</v>
      </c>
      <c r="Q148" s="3">
        <f t="shared" si="51"/>
        <v>27.750000000000007</v>
      </c>
      <c r="R148" s="3">
        <f t="shared" si="52"/>
        <v>31.601849629412534</v>
      </c>
      <c r="S148" s="19">
        <f t="shared" si="53"/>
        <v>61.41558584152767</v>
      </c>
      <c r="BA148" s="3">
        <v>1.5</v>
      </c>
      <c r="BB148" s="3">
        <v>2.8</v>
      </c>
      <c r="BC148" s="3">
        <v>1.9</v>
      </c>
      <c r="BD148" s="3">
        <f t="shared" si="54"/>
        <v>4.578320096319441</v>
      </c>
      <c r="BE148" s="3">
        <f t="shared" si="55"/>
        <v>6.871679903680557</v>
      </c>
      <c r="BF148" s="3">
        <f t="shared" si="56"/>
        <v>-3.554349559902708</v>
      </c>
      <c r="BG148" s="3">
        <f t="shared" si="57"/>
        <v>-28.302399999999995</v>
      </c>
      <c r="BI148" s="3">
        <v>-2.6999999999999913</v>
      </c>
      <c r="BJ148" s="3" t="e">
        <f t="shared" si="58"/>
        <v>#NUM!</v>
      </c>
      <c r="BK148" s="3" t="e">
        <f t="shared" si="59"/>
        <v>#NUM!</v>
      </c>
      <c r="BL148" s="3">
        <v>-2.6999999999999913</v>
      </c>
      <c r="BM148" s="3">
        <f t="shared" si="60"/>
        <v>-0.3972963475229987</v>
      </c>
      <c r="BN148" s="3">
        <f t="shared" si="61"/>
        <v>0.3972963475229987</v>
      </c>
    </row>
    <row r="149" spans="15:66" ht="12.75">
      <c r="O149" s="3">
        <f t="shared" si="49"/>
        <v>62.75</v>
      </c>
      <c r="P149" s="3">
        <f t="shared" si="50"/>
        <v>15.120000000000022</v>
      </c>
      <c r="Q149" s="3">
        <f t="shared" si="51"/>
        <v>27.750000000000007</v>
      </c>
      <c r="R149" s="3">
        <f t="shared" si="52"/>
        <v>31.601849629412534</v>
      </c>
      <c r="S149" s="19">
        <f t="shared" si="53"/>
        <v>61.41558584152767</v>
      </c>
      <c r="BA149" s="3">
        <v>1.5</v>
      </c>
      <c r="BB149" s="3">
        <v>2.8</v>
      </c>
      <c r="BC149" s="3">
        <v>1.9</v>
      </c>
      <c r="BD149" s="3">
        <f t="shared" si="54"/>
        <v>4.578320096319441</v>
      </c>
      <c r="BE149" s="3">
        <f t="shared" si="55"/>
        <v>6.871679903680557</v>
      </c>
      <c r="BF149" s="3">
        <f t="shared" si="56"/>
        <v>-3.554349559902708</v>
      </c>
      <c r="BG149" s="3">
        <f t="shared" si="57"/>
        <v>-28.302399999999995</v>
      </c>
      <c r="BI149" s="3">
        <v>-2.6499999999999915</v>
      </c>
      <c r="BJ149" s="3" t="e">
        <f t="shared" si="58"/>
        <v>#NUM!</v>
      </c>
      <c r="BK149" s="3" t="e">
        <f t="shared" si="59"/>
        <v>#NUM!</v>
      </c>
      <c r="BL149" s="3">
        <v>-2.6499999999999915</v>
      </c>
      <c r="BM149" s="3">
        <f t="shared" si="60"/>
        <v>-0.48436985678640054</v>
      </c>
      <c r="BN149" s="3">
        <f t="shared" si="61"/>
        <v>0.48436985678640054</v>
      </c>
    </row>
    <row r="150" spans="15:66" ht="12.75">
      <c r="O150" s="3">
        <f aca="true" t="shared" si="62" ref="O150:O162">O149</f>
        <v>62.75</v>
      </c>
      <c r="P150" s="3">
        <f aca="true" t="shared" si="63" ref="P150:P162">P149</f>
        <v>15.120000000000022</v>
      </c>
      <c r="Q150" s="3">
        <f aca="true" t="shared" si="64" ref="Q150:Q162">Q149</f>
        <v>27.750000000000007</v>
      </c>
      <c r="R150" s="3">
        <f aca="true" t="shared" si="65" ref="R150:R162">R149</f>
        <v>31.601849629412534</v>
      </c>
      <c r="S150" s="19">
        <f aca="true" t="shared" si="66" ref="S150:S162">S149</f>
        <v>61.41558584152767</v>
      </c>
      <c r="BA150" s="3">
        <v>1.5</v>
      </c>
      <c r="BB150" s="3">
        <v>2.8</v>
      </c>
      <c r="BC150" s="3">
        <v>1.9</v>
      </c>
      <c r="BD150" s="3">
        <f t="shared" si="54"/>
        <v>4.578320096319441</v>
      </c>
      <c r="BE150" s="3">
        <f t="shared" si="55"/>
        <v>6.871679903680557</v>
      </c>
      <c r="BF150" s="3">
        <f t="shared" si="56"/>
        <v>-3.554349559902708</v>
      </c>
      <c r="BG150" s="3">
        <f t="shared" si="57"/>
        <v>-28.302399999999995</v>
      </c>
      <c r="BI150" s="3">
        <v>-2.5999999999999917</v>
      </c>
      <c r="BJ150" s="3" t="e">
        <f t="shared" si="58"/>
        <v>#NUM!</v>
      </c>
      <c r="BK150" s="3" t="e">
        <f t="shared" si="59"/>
        <v>#NUM!</v>
      </c>
      <c r="BL150" s="3">
        <v>-2.5999999999999917</v>
      </c>
      <c r="BM150" s="3">
        <f t="shared" si="60"/>
        <v>-0.5567306167185788</v>
      </c>
      <c r="BN150" s="3">
        <f t="shared" si="61"/>
        <v>0.5567306167185788</v>
      </c>
    </row>
    <row r="151" spans="15:66" ht="12.75">
      <c r="O151" s="3">
        <f t="shared" si="62"/>
        <v>62.75</v>
      </c>
      <c r="P151" s="3">
        <f t="shared" si="63"/>
        <v>15.120000000000022</v>
      </c>
      <c r="Q151" s="3">
        <f t="shared" si="64"/>
        <v>27.750000000000007</v>
      </c>
      <c r="R151" s="3">
        <f t="shared" si="65"/>
        <v>31.601849629412534</v>
      </c>
      <c r="S151" s="19">
        <f t="shared" si="66"/>
        <v>61.41558584152767</v>
      </c>
      <c r="BA151" s="3">
        <v>1.5</v>
      </c>
      <c r="BB151" s="3">
        <v>2.8</v>
      </c>
      <c r="BC151" s="3">
        <v>1.9</v>
      </c>
      <c r="BD151" s="3">
        <f t="shared" si="54"/>
        <v>4.578320096319441</v>
      </c>
      <c r="BE151" s="3">
        <f t="shared" si="55"/>
        <v>6.871679903680557</v>
      </c>
      <c r="BF151" s="3">
        <f t="shared" si="56"/>
        <v>-3.554349559902708</v>
      </c>
      <c r="BG151" s="3">
        <f t="shared" si="57"/>
        <v>-28.302399999999995</v>
      </c>
      <c r="BI151" s="3">
        <v>-2.549999999999992</v>
      </c>
      <c r="BJ151" s="3" t="e">
        <f t="shared" si="58"/>
        <v>#NUM!</v>
      </c>
      <c r="BK151" s="3" t="e">
        <f t="shared" si="59"/>
        <v>#NUM!</v>
      </c>
      <c r="BL151" s="3">
        <v>-2.549999999999992</v>
      </c>
      <c r="BM151" s="3">
        <f t="shared" si="60"/>
        <v>-0.6195553664046727</v>
      </c>
      <c r="BN151" s="3">
        <f t="shared" si="61"/>
        <v>0.6195553664046727</v>
      </c>
    </row>
    <row r="152" spans="15:66" ht="12.75">
      <c r="O152" s="3">
        <f t="shared" si="62"/>
        <v>62.75</v>
      </c>
      <c r="P152" s="3">
        <f t="shared" si="63"/>
        <v>15.120000000000022</v>
      </c>
      <c r="Q152" s="3">
        <f t="shared" si="64"/>
        <v>27.750000000000007</v>
      </c>
      <c r="R152" s="3">
        <f t="shared" si="65"/>
        <v>31.601849629412534</v>
      </c>
      <c r="S152" s="19">
        <f t="shared" si="66"/>
        <v>61.41558584152767</v>
      </c>
      <c r="BA152" s="3">
        <v>1.5</v>
      </c>
      <c r="BB152" s="3">
        <v>2.8</v>
      </c>
      <c r="BC152" s="3">
        <v>1.9</v>
      </c>
      <c r="BD152" s="3">
        <f t="shared" si="54"/>
        <v>4.578320096319441</v>
      </c>
      <c r="BE152" s="3">
        <f t="shared" si="55"/>
        <v>6.871679903680557</v>
      </c>
      <c r="BF152" s="3">
        <f t="shared" si="56"/>
        <v>-3.554349559902708</v>
      </c>
      <c r="BG152" s="3">
        <f t="shared" si="57"/>
        <v>-28.302399999999995</v>
      </c>
      <c r="BI152" s="3">
        <v>-2.499999999999992</v>
      </c>
      <c r="BJ152" s="3" t="e">
        <f t="shared" si="58"/>
        <v>#NUM!</v>
      </c>
      <c r="BK152" s="3" t="e">
        <f t="shared" si="59"/>
        <v>#NUM!</v>
      </c>
      <c r="BL152" s="3">
        <v>-2.499999999999992</v>
      </c>
      <c r="BM152" s="3">
        <f t="shared" si="60"/>
        <v>-0.6755100114063562</v>
      </c>
      <c r="BN152" s="3">
        <f t="shared" si="61"/>
        <v>0.6755100114063562</v>
      </c>
    </row>
    <row r="153" spans="15:66" ht="12.75">
      <c r="O153" s="3">
        <f t="shared" si="62"/>
        <v>62.75</v>
      </c>
      <c r="P153" s="3">
        <f t="shared" si="63"/>
        <v>15.120000000000022</v>
      </c>
      <c r="Q153" s="3">
        <f t="shared" si="64"/>
        <v>27.750000000000007</v>
      </c>
      <c r="R153" s="3">
        <f t="shared" si="65"/>
        <v>31.601849629412534</v>
      </c>
      <c r="S153" s="19">
        <f t="shared" si="66"/>
        <v>61.41558584152767</v>
      </c>
      <c r="BA153" s="3">
        <v>1.5</v>
      </c>
      <c r="BB153" s="3">
        <v>2.8</v>
      </c>
      <c r="BC153" s="3">
        <v>1.9</v>
      </c>
      <c r="BD153" s="3">
        <f t="shared" si="54"/>
        <v>4.578320096319441</v>
      </c>
      <c r="BE153" s="3">
        <f t="shared" si="55"/>
        <v>6.871679903680557</v>
      </c>
      <c r="BF153" s="3">
        <f t="shared" si="56"/>
        <v>-3.554349559902708</v>
      </c>
      <c r="BG153" s="3">
        <f t="shared" si="57"/>
        <v>-28.302399999999995</v>
      </c>
      <c r="BI153" s="3">
        <v>-2.449999999999992</v>
      </c>
      <c r="BJ153" s="3" t="e">
        <f t="shared" si="58"/>
        <v>#NUM!</v>
      </c>
      <c r="BK153" s="3" t="e">
        <f t="shared" si="59"/>
        <v>#NUM!</v>
      </c>
      <c r="BL153" s="3">
        <v>-2.449999999999992</v>
      </c>
      <c r="BM153" s="3">
        <f t="shared" si="60"/>
        <v>-0.7261843774138983</v>
      </c>
      <c r="BN153" s="3">
        <f t="shared" si="61"/>
        <v>0.7261843774138983</v>
      </c>
    </row>
    <row r="154" spans="15:66" ht="12.75">
      <c r="O154" s="3">
        <f t="shared" si="62"/>
        <v>62.75</v>
      </c>
      <c r="P154" s="3">
        <f t="shared" si="63"/>
        <v>15.120000000000022</v>
      </c>
      <c r="Q154" s="3">
        <f t="shared" si="64"/>
        <v>27.750000000000007</v>
      </c>
      <c r="R154" s="3">
        <f t="shared" si="65"/>
        <v>31.601849629412534</v>
      </c>
      <c r="S154" s="19">
        <f t="shared" si="66"/>
        <v>61.41558584152767</v>
      </c>
      <c r="BA154" s="3">
        <v>1.5</v>
      </c>
      <c r="BB154" s="3">
        <v>2.8</v>
      </c>
      <c r="BC154" s="3">
        <v>1.9</v>
      </c>
      <c r="BD154" s="3">
        <f t="shared" si="54"/>
        <v>4.578320096319441</v>
      </c>
      <c r="BE154" s="3">
        <f t="shared" si="55"/>
        <v>6.871679903680557</v>
      </c>
      <c r="BF154" s="3">
        <f t="shared" si="56"/>
        <v>-3.554349559902708</v>
      </c>
      <c r="BG154" s="3">
        <f t="shared" si="57"/>
        <v>-28.302399999999995</v>
      </c>
      <c r="BI154" s="3">
        <v>-2.3999999999999924</v>
      </c>
      <c r="BJ154" s="3" t="e">
        <f t="shared" si="58"/>
        <v>#NUM!</v>
      </c>
      <c r="BK154" s="3" t="e">
        <f t="shared" si="59"/>
        <v>#NUM!</v>
      </c>
      <c r="BL154" s="3">
        <v>-2.3999999999999924</v>
      </c>
      <c r="BM154" s="3">
        <f t="shared" si="60"/>
        <v>-0.7726181304565759</v>
      </c>
      <c r="BN154" s="3">
        <f t="shared" si="61"/>
        <v>0.7726181304565759</v>
      </c>
    </row>
    <row r="155" spans="15:66" ht="12.75">
      <c r="O155" s="3">
        <f t="shared" si="62"/>
        <v>62.75</v>
      </c>
      <c r="P155" s="3">
        <f t="shared" si="63"/>
        <v>15.120000000000022</v>
      </c>
      <c r="Q155" s="3">
        <f t="shared" si="64"/>
        <v>27.750000000000007</v>
      </c>
      <c r="R155" s="3">
        <f t="shared" si="65"/>
        <v>31.601849629412534</v>
      </c>
      <c r="S155" s="19">
        <f t="shared" si="66"/>
        <v>61.41558584152767</v>
      </c>
      <c r="BA155" s="3">
        <v>1.5</v>
      </c>
      <c r="BB155" s="3">
        <v>2.8</v>
      </c>
      <c r="BC155" s="3">
        <v>1.9</v>
      </c>
      <c r="BD155" s="3">
        <f t="shared" si="54"/>
        <v>4.578320096319441</v>
      </c>
      <c r="BE155" s="3">
        <f t="shared" si="55"/>
        <v>6.871679903680557</v>
      </c>
      <c r="BF155" s="3">
        <f t="shared" si="56"/>
        <v>-3.554349559902708</v>
      </c>
      <c r="BG155" s="3">
        <f t="shared" si="57"/>
        <v>-28.302399999999995</v>
      </c>
      <c r="BI155" s="3">
        <v>-2.3499999999999925</v>
      </c>
      <c r="BJ155" s="3" t="e">
        <f t="shared" si="58"/>
        <v>#NUM!</v>
      </c>
      <c r="BK155" s="3" t="e">
        <f t="shared" si="59"/>
        <v>#NUM!</v>
      </c>
      <c r="BL155" s="3">
        <v>-2.3499999999999925</v>
      </c>
      <c r="BM155" s="3">
        <f t="shared" si="60"/>
        <v>-0.8155359293377737</v>
      </c>
      <c r="BN155" s="3">
        <f t="shared" si="61"/>
        <v>0.8155359293377737</v>
      </c>
    </row>
    <row r="156" spans="15:66" ht="12.75">
      <c r="O156" s="3">
        <f t="shared" si="62"/>
        <v>62.75</v>
      </c>
      <c r="P156" s="3">
        <f t="shared" si="63"/>
        <v>15.120000000000022</v>
      </c>
      <c r="Q156" s="3">
        <f t="shared" si="64"/>
        <v>27.750000000000007</v>
      </c>
      <c r="R156" s="3">
        <f t="shared" si="65"/>
        <v>31.601849629412534</v>
      </c>
      <c r="S156" s="19">
        <f t="shared" si="66"/>
        <v>61.41558584152767</v>
      </c>
      <c r="BA156" s="3">
        <v>1.5</v>
      </c>
      <c r="BB156" s="3">
        <v>2.8</v>
      </c>
      <c r="BC156" s="3">
        <v>1.9</v>
      </c>
      <c r="BD156" s="3">
        <f t="shared" si="54"/>
        <v>4.578320096319441</v>
      </c>
      <c r="BE156" s="3">
        <f t="shared" si="55"/>
        <v>6.871679903680557</v>
      </c>
      <c r="BF156" s="3">
        <f t="shared" si="56"/>
        <v>-3.554349559902708</v>
      </c>
      <c r="BG156" s="3">
        <f t="shared" si="57"/>
        <v>-28.302399999999995</v>
      </c>
      <c r="BI156" s="3">
        <v>-2.2999999999999927</v>
      </c>
      <c r="BJ156" s="3" t="e">
        <f t="shared" si="58"/>
        <v>#NUM!</v>
      </c>
      <c r="BK156" s="3" t="e">
        <f t="shared" si="59"/>
        <v>#NUM!</v>
      </c>
      <c r="BL156" s="3">
        <v>-2.2999999999999927</v>
      </c>
      <c r="BM156" s="3">
        <f t="shared" si="60"/>
        <v>-0.8554671119288257</v>
      </c>
      <c r="BN156" s="3">
        <f t="shared" si="61"/>
        <v>0.8554671119288257</v>
      </c>
    </row>
    <row r="157" spans="15:66" ht="12.75">
      <c r="O157" s="3">
        <f t="shared" si="62"/>
        <v>62.75</v>
      </c>
      <c r="P157" s="3">
        <f t="shared" si="63"/>
        <v>15.120000000000022</v>
      </c>
      <c r="Q157" s="3">
        <f t="shared" si="64"/>
        <v>27.750000000000007</v>
      </c>
      <c r="R157" s="3">
        <f t="shared" si="65"/>
        <v>31.601849629412534</v>
      </c>
      <c r="S157" s="19">
        <f t="shared" si="66"/>
        <v>61.41558584152767</v>
      </c>
      <c r="BA157" s="3">
        <v>1.5</v>
      </c>
      <c r="BB157" s="3">
        <v>2.8</v>
      </c>
      <c r="BC157" s="3">
        <v>1.9</v>
      </c>
      <c r="BD157" s="3">
        <f t="shared" si="54"/>
        <v>4.578320096319441</v>
      </c>
      <c r="BE157" s="3">
        <f t="shared" si="55"/>
        <v>6.871679903680557</v>
      </c>
      <c r="BF157" s="3">
        <f t="shared" si="56"/>
        <v>-3.554349559902708</v>
      </c>
      <c r="BG157" s="3">
        <f t="shared" si="57"/>
        <v>-28.302399999999995</v>
      </c>
      <c r="BI157" s="3">
        <v>-2.249999999999993</v>
      </c>
      <c r="BJ157" s="3" t="e">
        <f t="shared" si="58"/>
        <v>#NUM!</v>
      </c>
      <c r="BK157" s="3" t="e">
        <f t="shared" si="59"/>
        <v>#NUM!</v>
      </c>
      <c r="BL157" s="3">
        <v>-2.249999999999993</v>
      </c>
      <c r="BM157" s="3">
        <f t="shared" si="60"/>
        <v>-0.8928124988838778</v>
      </c>
      <c r="BN157" s="3">
        <f t="shared" si="61"/>
        <v>0.8928124988838778</v>
      </c>
    </row>
    <row r="158" spans="15:66" ht="12.75">
      <c r="O158" s="3">
        <f t="shared" si="62"/>
        <v>62.75</v>
      </c>
      <c r="P158" s="3">
        <f t="shared" si="63"/>
        <v>15.120000000000022</v>
      </c>
      <c r="Q158" s="3">
        <f t="shared" si="64"/>
        <v>27.750000000000007</v>
      </c>
      <c r="R158" s="3">
        <f t="shared" si="65"/>
        <v>31.601849629412534</v>
      </c>
      <c r="S158" s="19">
        <f t="shared" si="66"/>
        <v>61.41558584152767</v>
      </c>
      <c r="BA158" s="3">
        <v>1.5</v>
      </c>
      <c r="BB158" s="3">
        <v>2.8</v>
      </c>
      <c r="BC158" s="3">
        <v>1.9</v>
      </c>
      <c r="BD158" s="3">
        <f t="shared" si="54"/>
        <v>4.578320096319441</v>
      </c>
      <c r="BE158" s="3">
        <f t="shared" si="55"/>
        <v>6.871679903680557</v>
      </c>
      <c r="BF158" s="3">
        <f t="shared" si="56"/>
        <v>-3.554349559902708</v>
      </c>
      <c r="BG158" s="3">
        <f t="shared" si="57"/>
        <v>-28.302399999999995</v>
      </c>
      <c r="BI158" s="3">
        <v>-2.199999999999993</v>
      </c>
      <c r="BJ158" s="3" t="e">
        <f t="shared" si="58"/>
        <v>#NUM!</v>
      </c>
      <c r="BK158" s="3" t="e">
        <f t="shared" si="59"/>
        <v>#NUM!</v>
      </c>
      <c r="BL158" s="3">
        <v>-2.199999999999993</v>
      </c>
      <c r="BM158" s="3">
        <f t="shared" si="60"/>
        <v>-0.9278843611976175</v>
      </c>
      <c r="BN158" s="3">
        <f t="shared" si="61"/>
        <v>0.9278843611976175</v>
      </c>
    </row>
    <row r="159" spans="15:66" ht="12.75">
      <c r="O159" s="3">
        <f t="shared" si="62"/>
        <v>62.75</v>
      </c>
      <c r="P159" s="3">
        <f t="shared" si="63"/>
        <v>15.120000000000022</v>
      </c>
      <c r="Q159" s="3">
        <f t="shared" si="64"/>
        <v>27.750000000000007</v>
      </c>
      <c r="R159" s="3">
        <f t="shared" si="65"/>
        <v>31.601849629412534</v>
      </c>
      <c r="S159" s="19">
        <f t="shared" si="66"/>
        <v>61.41558584152767</v>
      </c>
      <c r="BA159" s="3">
        <v>1.5</v>
      </c>
      <c r="BB159" s="3">
        <v>2.8</v>
      </c>
      <c r="BC159" s="3">
        <v>1.9</v>
      </c>
      <c r="BD159" s="3">
        <f t="shared" si="54"/>
        <v>4.578320096319441</v>
      </c>
      <c r="BE159" s="3">
        <f t="shared" si="55"/>
        <v>6.871679903680557</v>
      </c>
      <c r="BF159" s="3">
        <f t="shared" si="56"/>
        <v>-3.554349559902708</v>
      </c>
      <c r="BG159" s="3">
        <f t="shared" si="57"/>
        <v>-28.302399999999995</v>
      </c>
      <c r="BI159" s="3">
        <v>-2.1499999999999932</v>
      </c>
      <c r="BJ159" s="3" t="e">
        <f t="shared" si="58"/>
        <v>#NUM!</v>
      </c>
      <c r="BK159" s="3" t="e">
        <f t="shared" si="59"/>
        <v>#NUM!</v>
      </c>
      <c r="BL159" s="3">
        <v>-2.1499999999999932</v>
      </c>
      <c r="BM159" s="3">
        <f t="shared" si="60"/>
        <v>-0.9609316668563668</v>
      </c>
      <c r="BN159" s="3">
        <f t="shared" si="61"/>
        <v>0.9609316668563668</v>
      </c>
    </row>
    <row r="160" spans="15:66" ht="12.75">
      <c r="O160" s="3">
        <f t="shared" si="62"/>
        <v>62.75</v>
      </c>
      <c r="P160" s="3">
        <f t="shared" si="63"/>
        <v>15.120000000000022</v>
      </c>
      <c r="Q160" s="3">
        <f t="shared" si="64"/>
        <v>27.750000000000007</v>
      </c>
      <c r="R160" s="3">
        <f t="shared" si="65"/>
        <v>31.601849629412534</v>
      </c>
      <c r="S160" s="19">
        <f t="shared" si="66"/>
        <v>61.41558584152767</v>
      </c>
      <c r="BA160" s="3">
        <v>1.5</v>
      </c>
      <c r="BB160" s="3">
        <v>2.8</v>
      </c>
      <c r="BC160" s="3">
        <v>1.9</v>
      </c>
      <c r="BD160" s="3">
        <f t="shared" si="54"/>
        <v>4.578320096319441</v>
      </c>
      <c r="BE160" s="3">
        <f t="shared" si="55"/>
        <v>6.871679903680557</v>
      </c>
      <c r="BF160" s="3">
        <f t="shared" si="56"/>
        <v>-3.554349559902708</v>
      </c>
      <c r="BG160" s="3">
        <f t="shared" si="57"/>
        <v>-28.302399999999995</v>
      </c>
      <c r="BI160" s="3">
        <v>-2.0999999999999934</v>
      </c>
      <c r="BJ160" s="3">
        <f t="shared" si="58"/>
        <v>-1.2918918704539881</v>
      </c>
      <c r="BK160" s="3">
        <f t="shared" si="59"/>
        <v>-0.33842971448633935</v>
      </c>
      <c r="BL160" s="3">
        <v>-2.0999999999999934</v>
      </c>
      <c r="BM160" s="3">
        <f t="shared" si="60"/>
        <v>-0.9921567416492255</v>
      </c>
      <c r="BN160" s="3">
        <f t="shared" si="61"/>
        <v>0.9921567416492255</v>
      </c>
    </row>
    <row r="161" spans="15:66" ht="12.75">
      <c r="O161" s="3">
        <f t="shared" si="62"/>
        <v>62.75</v>
      </c>
      <c r="P161" s="3">
        <f t="shared" si="63"/>
        <v>15.120000000000022</v>
      </c>
      <c r="Q161" s="3">
        <f t="shared" si="64"/>
        <v>27.750000000000007</v>
      </c>
      <c r="R161" s="3">
        <f t="shared" si="65"/>
        <v>31.601849629412534</v>
      </c>
      <c r="S161" s="19">
        <f t="shared" si="66"/>
        <v>61.41558584152767</v>
      </c>
      <c r="BA161" s="3">
        <v>1.5</v>
      </c>
      <c r="BB161" s="3">
        <v>2.8</v>
      </c>
      <c r="BC161" s="3">
        <v>1.9</v>
      </c>
      <c r="BD161" s="3">
        <f t="shared" si="54"/>
        <v>4.578320096319441</v>
      </c>
      <c r="BE161" s="3">
        <f t="shared" si="55"/>
        <v>6.871679903680557</v>
      </c>
      <c r="BF161" s="3">
        <f t="shared" si="56"/>
        <v>-3.554349559902708</v>
      </c>
      <c r="BG161" s="3">
        <f t="shared" si="57"/>
        <v>-28.302399999999995</v>
      </c>
      <c r="BI161" s="3">
        <v>-2.0499999999999936</v>
      </c>
      <c r="BJ161" s="3">
        <f t="shared" si="58"/>
        <v>-1.5081055647314119</v>
      </c>
      <c r="BK161" s="3">
        <f t="shared" si="59"/>
        <v>-0.0833988396150982</v>
      </c>
      <c r="BL161" s="3">
        <v>-2.0499999999999936</v>
      </c>
      <c r="BM161" s="3">
        <f t="shared" si="60"/>
        <v>-1.0217266672907528</v>
      </c>
      <c r="BN161" s="3">
        <f t="shared" si="61"/>
        <v>1.0217266672907528</v>
      </c>
    </row>
    <row r="162" spans="15:66" ht="12.75">
      <c r="O162" s="3">
        <f t="shared" si="62"/>
        <v>62.75</v>
      </c>
      <c r="P162" s="3">
        <f t="shared" si="63"/>
        <v>15.120000000000022</v>
      </c>
      <c r="Q162" s="3">
        <f t="shared" si="64"/>
        <v>27.750000000000007</v>
      </c>
      <c r="R162" s="3">
        <f t="shared" si="65"/>
        <v>31.601849629412534</v>
      </c>
      <c r="S162" s="19">
        <f t="shared" si="66"/>
        <v>61.41558584152767</v>
      </c>
      <c r="BA162" s="3">
        <v>1.5</v>
      </c>
      <c r="BB162" s="3">
        <v>2.8</v>
      </c>
      <c r="BC162" s="3">
        <v>1.9</v>
      </c>
      <c r="BD162" s="3">
        <f t="shared" si="54"/>
        <v>4.578320096319441</v>
      </c>
      <c r="BE162" s="3">
        <f t="shared" si="55"/>
        <v>6.871679903680557</v>
      </c>
      <c r="BF162" s="3">
        <f t="shared" si="56"/>
        <v>-3.554349559902708</v>
      </c>
      <c r="BG162" s="3">
        <f t="shared" si="57"/>
        <v>-28.302399999999995</v>
      </c>
      <c r="BI162" s="3">
        <v>-1.9999999999999936</v>
      </c>
      <c r="BJ162" s="3">
        <f t="shared" si="58"/>
        <v>-1.6600126142536855</v>
      </c>
      <c r="BK162" s="3">
        <f t="shared" si="59"/>
        <v>0.10732539050099299</v>
      </c>
      <c r="BL162" s="3">
        <v>-1.9999999999999936</v>
      </c>
      <c r="BM162" s="3">
        <f t="shared" si="60"/>
        <v>-1.049781318335651</v>
      </c>
      <c r="BN162" s="3">
        <f t="shared" si="61"/>
        <v>1.049781318335651</v>
      </c>
    </row>
    <row r="163" spans="15:66" ht="12.75">
      <c r="O163" s="3">
        <f aca="true" t="shared" si="67" ref="O163:O226">O162</f>
        <v>62.75</v>
      </c>
      <c r="P163" s="3">
        <f aca="true" t="shared" si="68" ref="P163:P226">P162</f>
        <v>15.120000000000022</v>
      </c>
      <c r="Q163" s="3">
        <f aca="true" t="shared" si="69" ref="Q163:Q226">Q162</f>
        <v>27.750000000000007</v>
      </c>
      <c r="R163" s="3">
        <f aca="true" t="shared" si="70" ref="R163:R226">R162</f>
        <v>31.601849629412534</v>
      </c>
      <c r="S163" s="19">
        <f aca="true" t="shared" si="71" ref="S163:S226">S162</f>
        <v>61.41558584152767</v>
      </c>
      <c r="BA163" s="3">
        <v>1.5</v>
      </c>
      <c r="BB163" s="3">
        <v>2.8</v>
      </c>
      <c r="BC163" s="3">
        <v>1.9</v>
      </c>
      <c r="BD163" s="3">
        <f t="shared" si="54"/>
        <v>4.578320096319441</v>
      </c>
      <c r="BE163" s="3">
        <f t="shared" si="55"/>
        <v>6.871679903680557</v>
      </c>
      <c r="BF163" s="3">
        <f t="shared" si="56"/>
        <v>-3.554349559902708</v>
      </c>
      <c r="BG163" s="3">
        <f t="shared" si="57"/>
        <v>-28.302399999999995</v>
      </c>
      <c r="BI163" s="3">
        <v>-1.9499999999999935</v>
      </c>
      <c r="BJ163" s="3">
        <f t="shared" si="58"/>
        <v>-1.7804306486143386</v>
      </c>
      <c r="BK163" s="3">
        <f t="shared" si="59"/>
        <v>0.26656060545546356</v>
      </c>
      <c r="BL163" s="3">
        <v>-1.9499999999999935</v>
      </c>
      <c r="BM163" s="3">
        <f t="shared" si="60"/>
        <v>-1.076439176646974</v>
      </c>
      <c r="BN163" s="3">
        <f t="shared" si="61"/>
        <v>1.076439176646974</v>
      </c>
    </row>
    <row r="164" spans="15:66" ht="12.75">
      <c r="O164" s="3">
        <f t="shared" si="67"/>
        <v>62.75</v>
      </c>
      <c r="P164" s="3">
        <f t="shared" si="68"/>
        <v>15.120000000000022</v>
      </c>
      <c r="Q164" s="3">
        <f t="shared" si="69"/>
        <v>27.750000000000007</v>
      </c>
      <c r="R164" s="3">
        <f t="shared" si="70"/>
        <v>31.601849629412534</v>
      </c>
      <c r="S164" s="19">
        <f t="shared" si="71"/>
        <v>61.41558584152767</v>
      </c>
      <c r="BA164" s="3">
        <v>1.5</v>
      </c>
      <c r="BB164" s="3">
        <v>2.8</v>
      </c>
      <c r="BC164" s="3">
        <v>1.9</v>
      </c>
      <c r="BD164" s="3">
        <f t="shared" si="54"/>
        <v>4.578320096319441</v>
      </c>
      <c r="BE164" s="3">
        <f t="shared" si="55"/>
        <v>6.871679903680557</v>
      </c>
      <c r="BF164" s="3">
        <f t="shared" si="56"/>
        <v>-3.554349559902708</v>
      </c>
      <c r="BG164" s="3">
        <f t="shared" si="57"/>
        <v>-28.302399999999995</v>
      </c>
      <c r="BI164" s="3">
        <v>-1.8999999999999935</v>
      </c>
      <c r="BJ164" s="3">
        <f t="shared" si="58"/>
        <v>-1.880970567014102</v>
      </c>
      <c r="BK164" s="3">
        <f t="shared" si="59"/>
        <v>0.4059177044490442</v>
      </c>
      <c r="BL164" s="3">
        <v>-1.8999999999999935</v>
      </c>
      <c r="BM164" s="3">
        <f t="shared" si="60"/>
        <v>-1.1018016322073139</v>
      </c>
      <c r="BN164" s="3">
        <f t="shared" si="61"/>
        <v>1.1018016322073139</v>
      </c>
    </row>
    <row r="165" spans="15:66" ht="12.75">
      <c r="O165" s="3">
        <f t="shared" si="67"/>
        <v>62.75</v>
      </c>
      <c r="P165" s="3">
        <f t="shared" si="68"/>
        <v>15.120000000000022</v>
      </c>
      <c r="Q165" s="3">
        <f t="shared" si="69"/>
        <v>27.750000000000007</v>
      </c>
      <c r="R165" s="3">
        <f t="shared" si="70"/>
        <v>31.601849629412534</v>
      </c>
      <c r="S165" s="19">
        <f t="shared" si="71"/>
        <v>61.41558584152767</v>
      </c>
      <c r="BA165" s="3">
        <v>1.5</v>
      </c>
      <c r="BB165" s="3">
        <v>2.8</v>
      </c>
      <c r="BC165" s="3">
        <v>1.9</v>
      </c>
      <c r="BD165" s="3">
        <f t="shared" si="54"/>
        <v>4.578320096319441</v>
      </c>
      <c r="BE165" s="3">
        <f t="shared" si="55"/>
        <v>6.871679903680557</v>
      </c>
      <c r="BF165" s="3">
        <f t="shared" si="56"/>
        <v>-3.554349559902708</v>
      </c>
      <c r="BG165" s="3">
        <f t="shared" si="57"/>
        <v>-28.302399999999995</v>
      </c>
      <c r="BI165" s="3">
        <v>-1.8499999999999934</v>
      </c>
      <c r="BJ165" s="3">
        <f t="shared" si="58"/>
        <v>-1.9673714120033838</v>
      </c>
      <c r="BK165" s="3">
        <f t="shared" si="59"/>
        <v>0.5311357300321435</v>
      </c>
      <c r="BL165" s="3">
        <v>-1.8499999999999934</v>
      </c>
      <c r="BM165" s="3">
        <f t="shared" si="60"/>
        <v>-1.1259562262669873</v>
      </c>
      <c r="BN165" s="3">
        <f t="shared" si="61"/>
        <v>1.1259562262669873</v>
      </c>
    </row>
    <row r="166" spans="15:66" ht="12.75">
      <c r="O166" s="3">
        <f t="shared" si="67"/>
        <v>62.75</v>
      </c>
      <c r="P166" s="3">
        <f t="shared" si="68"/>
        <v>15.120000000000022</v>
      </c>
      <c r="Q166" s="3">
        <f t="shared" si="69"/>
        <v>27.750000000000007</v>
      </c>
      <c r="R166" s="3">
        <f t="shared" si="70"/>
        <v>31.601849629412534</v>
      </c>
      <c r="S166" s="19">
        <f t="shared" si="71"/>
        <v>61.41558584152767</v>
      </c>
      <c r="BA166" s="3">
        <v>1.5</v>
      </c>
      <c r="BB166" s="3">
        <v>2.8</v>
      </c>
      <c r="BC166" s="3">
        <v>1.9</v>
      </c>
      <c r="BD166" s="3">
        <f t="shared" si="54"/>
        <v>4.578320096319441</v>
      </c>
      <c r="BE166" s="3">
        <f t="shared" si="55"/>
        <v>6.871679903680557</v>
      </c>
      <c r="BF166" s="3">
        <f t="shared" si="56"/>
        <v>-3.554349559902708</v>
      </c>
      <c r="BG166" s="3">
        <f t="shared" si="57"/>
        <v>-28.302399999999995</v>
      </c>
      <c r="BI166" s="3">
        <v>-1.7999999999999934</v>
      </c>
      <c r="BJ166" s="3">
        <f t="shared" si="58"/>
        <v>-2.0429760687143226</v>
      </c>
      <c r="BK166" s="3">
        <f t="shared" si="59"/>
        <v>0.6455575673369</v>
      </c>
      <c r="BL166" s="3">
        <v>-1.7999999999999934</v>
      </c>
      <c r="BM166" s="3">
        <f t="shared" si="60"/>
        <v>-1.148979138724675</v>
      </c>
      <c r="BN166" s="3">
        <f t="shared" si="61"/>
        <v>1.148979138724675</v>
      </c>
    </row>
    <row r="167" spans="15:66" ht="12.75">
      <c r="O167" s="3">
        <f t="shared" si="67"/>
        <v>62.75</v>
      </c>
      <c r="P167" s="3">
        <f t="shared" si="68"/>
        <v>15.120000000000022</v>
      </c>
      <c r="Q167" s="3">
        <f t="shared" si="69"/>
        <v>27.750000000000007</v>
      </c>
      <c r="R167" s="3">
        <f t="shared" si="70"/>
        <v>31.601849629412534</v>
      </c>
      <c r="S167" s="19">
        <f t="shared" si="71"/>
        <v>61.41558584152767</v>
      </c>
      <c r="BA167" s="3">
        <v>1.5</v>
      </c>
      <c r="BB167" s="3">
        <v>2.8</v>
      </c>
      <c r="BC167" s="3">
        <v>1.9</v>
      </c>
      <c r="BD167" s="3">
        <f t="shared" si="54"/>
        <v>4.578320096319441</v>
      </c>
      <c r="BE167" s="3">
        <f t="shared" si="55"/>
        <v>6.871679903680557</v>
      </c>
      <c r="BF167" s="3">
        <f t="shared" si="56"/>
        <v>-3.554349559902708</v>
      </c>
      <c r="BG167" s="3">
        <f t="shared" si="57"/>
        <v>-28.302399999999995</v>
      </c>
      <c r="BI167" s="3">
        <v>-1.7499999999999933</v>
      </c>
      <c r="BJ167" s="3">
        <f t="shared" si="58"/>
        <v>-2.1099371871067896</v>
      </c>
      <c r="BK167" s="3">
        <f t="shared" si="59"/>
        <v>0.7513358663231844</v>
      </c>
      <c r="BL167" s="3">
        <v>-1.7499999999999933</v>
      </c>
      <c r="BM167" s="3">
        <f t="shared" si="60"/>
        <v>-1.1709371246997025</v>
      </c>
      <c r="BN167" s="3">
        <f t="shared" si="61"/>
        <v>1.1709371246997025</v>
      </c>
    </row>
    <row r="168" spans="15:66" ht="12.75">
      <c r="O168" s="3">
        <f t="shared" si="67"/>
        <v>62.75</v>
      </c>
      <c r="P168" s="3">
        <f t="shared" si="68"/>
        <v>15.120000000000022</v>
      </c>
      <c r="Q168" s="3">
        <f t="shared" si="69"/>
        <v>27.750000000000007</v>
      </c>
      <c r="R168" s="3">
        <f t="shared" si="70"/>
        <v>31.601849629412534</v>
      </c>
      <c r="S168" s="19">
        <f t="shared" si="71"/>
        <v>61.41558584152767</v>
      </c>
      <c r="BA168" s="3">
        <v>1.5</v>
      </c>
      <c r="BB168" s="3">
        <v>2.8</v>
      </c>
      <c r="BC168" s="3">
        <v>1.9</v>
      </c>
      <c r="BD168" s="3">
        <f t="shared" si="54"/>
        <v>4.578320096319441</v>
      </c>
      <c r="BE168" s="3">
        <f t="shared" si="55"/>
        <v>6.871679903680557</v>
      </c>
      <c r="BF168" s="3">
        <f t="shared" si="56"/>
        <v>-3.554349559902708</v>
      </c>
      <c r="BG168" s="3">
        <f t="shared" si="57"/>
        <v>-28.302399999999995</v>
      </c>
      <c r="BI168" s="3">
        <v>-1.6999999999999933</v>
      </c>
      <c r="BJ168" s="3">
        <f t="shared" si="58"/>
        <v>-2.1697388389028736</v>
      </c>
      <c r="BK168" s="3">
        <f t="shared" si="59"/>
        <v>0.8499546987130858</v>
      </c>
      <c r="BL168" s="3">
        <v>-1.6999999999999933</v>
      </c>
      <c r="BM168" s="3">
        <f t="shared" si="60"/>
        <v>-1.1918890425689486</v>
      </c>
      <c r="BN168" s="3">
        <f t="shared" si="61"/>
        <v>1.1918890425689486</v>
      </c>
    </row>
    <row r="169" spans="15:66" ht="12.75">
      <c r="O169" s="3">
        <f t="shared" si="67"/>
        <v>62.75</v>
      </c>
      <c r="P169" s="3">
        <f t="shared" si="68"/>
        <v>15.120000000000022</v>
      </c>
      <c r="Q169" s="3">
        <f t="shared" si="69"/>
        <v>27.750000000000007</v>
      </c>
      <c r="R169" s="3">
        <f t="shared" si="70"/>
        <v>31.601849629412534</v>
      </c>
      <c r="S169" s="19">
        <f t="shared" si="71"/>
        <v>61.41558584152767</v>
      </c>
      <c r="BA169" s="3">
        <v>1.5</v>
      </c>
      <c r="BB169" s="3">
        <v>2.8</v>
      </c>
      <c r="BC169" s="3">
        <v>1.9</v>
      </c>
      <c r="BD169" s="3">
        <f t="shared" si="54"/>
        <v>4.578320096319441</v>
      </c>
      <c r="BE169" s="3">
        <f t="shared" si="55"/>
        <v>6.871679903680557</v>
      </c>
      <c r="BF169" s="3">
        <f t="shared" si="56"/>
        <v>-3.554349559902708</v>
      </c>
      <c r="BG169" s="3">
        <f t="shared" si="57"/>
        <v>-28.302399999999995</v>
      </c>
      <c r="BI169" s="3">
        <v>-1.6499999999999932</v>
      </c>
      <c r="BJ169" s="3">
        <f t="shared" si="58"/>
        <v>-2.2234561451245303</v>
      </c>
      <c r="BK169" s="3">
        <f t="shared" si="59"/>
        <v>0.9424891855285599</v>
      </c>
      <c r="BL169" s="3">
        <v>-1.6499999999999932</v>
      </c>
      <c r="BM169" s="3">
        <f t="shared" si="60"/>
        <v>-1.2118870741996761</v>
      </c>
      <c r="BN169" s="3">
        <f t="shared" si="61"/>
        <v>1.2118870741996761</v>
      </c>
    </row>
    <row r="170" spans="15:66" ht="12.75">
      <c r="O170" s="3">
        <f t="shared" si="67"/>
        <v>62.75</v>
      </c>
      <c r="P170" s="3">
        <f t="shared" si="68"/>
        <v>15.120000000000022</v>
      </c>
      <c r="Q170" s="3">
        <f t="shared" si="69"/>
        <v>27.750000000000007</v>
      </c>
      <c r="R170" s="3">
        <f t="shared" si="70"/>
        <v>31.601849629412534</v>
      </c>
      <c r="S170" s="19">
        <f t="shared" si="71"/>
        <v>61.41558584152767</v>
      </c>
      <c r="BA170" s="3">
        <v>1.5</v>
      </c>
      <c r="BB170" s="3">
        <v>2.8</v>
      </c>
      <c r="BC170" s="3">
        <v>1.9</v>
      </c>
      <c r="BD170" s="3">
        <f t="shared" si="54"/>
        <v>4.578320096319441</v>
      </c>
      <c r="BE170" s="3">
        <f t="shared" si="55"/>
        <v>6.871679903680557</v>
      </c>
      <c r="BF170" s="3">
        <f t="shared" si="56"/>
        <v>-3.554349559902708</v>
      </c>
      <c r="BG170" s="3">
        <f t="shared" si="57"/>
        <v>-28.302399999999995</v>
      </c>
      <c r="BI170" s="3">
        <v>-1.5999999999999932</v>
      </c>
      <c r="BJ170" s="3">
        <f t="shared" si="58"/>
        <v>-2.271897851918461</v>
      </c>
      <c r="BK170" s="3">
        <f t="shared" si="59"/>
        <v>1.0297480729163082</v>
      </c>
      <c r="BL170" s="3">
        <v>-1.5999999999999932</v>
      </c>
      <c r="BM170" s="3">
        <f t="shared" si="60"/>
        <v>-1.2309777099724373</v>
      </c>
      <c r="BN170" s="3">
        <f t="shared" si="61"/>
        <v>1.2309777099724373</v>
      </c>
    </row>
    <row r="171" spans="15:66" ht="12.75">
      <c r="O171" s="3">
        <f t="shared" si="67"/>
        <v>62.75</v>
      </c>
      <c r="P171" s="3">
        <f t="shared" si="68"/>
        <v>15.120000000000022</v>
      </c>
      <c r="Q171" s="3">
        <f t="shared" si="69"/>
        <v>27.750000000000007</v>
      </c>
      <c r="R171" s="3">
        <f t="shared" si="70"/>
        <v>31.601849629412534</v>
      </c>
      <c r="S171" s="19">
        <f t="shared" si="71"/>
        <v>61.41558584152767</v>
      </c>
      <c r="BA171" s="3">
        <v>1.5</v>
      </c>
      <c r="BB171" s="3">
        <v>2.8</v>
      </c>
      <c r="BC171" s="3">
        <v>1.9</v>
      </c>
      <c r="BD171" s="3">
        <f t="shared" si="54"/>
        <v>4.578320096319441</v>
      </c>
      <c r="BE171" s="3">
        <f t="shared" si="55"/>
        <v>6.871679903680557</v>
      </c>
      <c r="BF171" s="3">
        <f t="shared" si="56"/>
        <v>-3.554349559902708</v>
      </c>
      <c r="BG171" s="3">
        <f t="shared" si="57"/>
        <v>-28.302399999999995</v>
      </c>
      <c r="BI171" s="3">
        <v>-1.5499999999999932</v>
      </c>
      <c r="BJ171" s="3">
        <f t="shared" si="58"/>
        <v>-2.3156905836004964</v>
      </c>
      <c r="BK171" s="3">
        <f t="shared" si="59"/>
        <v>1.1123579851921614</v>
      </c>
      <c r="BL171" s="3">
        <v>-1.5499999999999932</v>
      </c>
      <c r="BM171" s="3">
        <f t="shared" si="60"/>
        <v>-1.2492025517529688</v>
      </c>
      <c r="BN171" s="3">
        <f t="shared" si="61"/>
        <v>1.2492025517529688</v>
      </c>
    </row>
    <row r="172" spans="15:66" ht="12.75">
      <c r="O172" s="3">
        <f t="shared" si="67"/>
        <v>62.75</v>
      </c>
      <c r="P172" s="3">
        <f t="shared" si="68"/>
        <v>15.120000000000022</v>
      </c>
      <c r="Q172" s="3">
        <f t="shared" si="69"/>
        <v>27.750000000000007</v>
      </c>
      <c r="R172" s="3">
        <f t="shared" si="70"/>
        <v>31.601849629412534</v>
      </c>
      <c r="S172" s="19">
        <f t="shared" si="71"/>
        <v>61.41558584152767</v>
      </c>
      <c r="BA172" s="3">
        <v>1.5</v>
      </c>
      <c r="BB172" s="3">
        <v>2.8</v>
      </c>
      <c r="BC172" s="3">
        <v>1.9</v>
      </c>
      <c r="BD172" s="3">
        <f t="shared" si="54"/>
        <v>4.578320096319441</v>
      </c>
      <c r="BE172" s="3">
        <f t="shared" si="55"/>
        <v>6.871679903680557</v>
      </c>
      <c r="BF172" s="3">
        <f t="shared" si="56"/>
        <v>-3.554349559902708</v>
      </c>
      <c r="BG172" s="3">
        <f t="shared" si="57"/>
        <v>-28.302399999999995</v>
      </c>
      <c r="BI172" s="3">
        <v>-1.4999999999999931</v>
      </c>
      <c r="BJ172" s="3">
        <f t="shared" si="58"/>
        <v>-2.3553315488638864</v>
      </c>
      <c r="BK172" s="3">
        <f t="shared" si="59"/>
        <v>1.1908161310493683</v>
      </c>
      <c r="BL172" s="3">
        <v>-1.4999999999999931</v>
      </c>
      <c r="BM172" s="3">
        <f t="shared" si="60"/>
        <v>-1.2665989733075262</v>
      </c>
      <c r="BN172" s="3">
        <f t="shared" si="61"/>
        <v>1.2665989733075262</v>
      </c>
    </row>
    <row r="173" spans="15:66" ht="12.75">
      <c r="O173" s="3">
        <f t="shared" si="67"/>
        <v>62.75</v>
      </c>
      <c r="P173" s="3">
        <f t="shared" si="68"/>
        <v>15.120000000000022</v>
      </c>
      <c r="Q173" s="3">
        <f t="shared" si="69"/>
        <v>27.750000000000007</v>
      </c>
      <c r="R173" s="3">
        <f t="shared" si="70"/>
        <v>31.601849629412534</v>
      </c>
      <c r="S173" s="19">
        <f t="shared" si="71"/>
        <v>61.41558584152767</v>
      </c>
      <c r="BA173" s="3">
        <v>1.5</v>
      </c>
      <c r="BB173" s="3">
        <v>2.8</v>
      </c>
      <c r="BC173" s="3">
        <v>1.9</v>
      </c>
      <c r="BD173" s="3">
        <f t="shared" si="54"/>
        <v>4.578320096319441</v>
      </c>
      <c r="BE173" s="3">
        <f t="shared" si="55"/>
        <v>6.871679903680557</v>
      </c>
      <c r="BF173" s="3">
        <f t="shared" si="56"/>
        <v>-3.554349559902708</v>
      </c>
      <c r="BG173" s="3">
        <f t="shared" si="57"/>
        <v>-28.302399999999995</v>
      </c>
      <c r="BI173" s="3">
        <v>-1.449999999999993</v>
      </c>
      <c r="BJ173" s="3">
        <f t="shared" si="58"/>
        <v>-2.3912230509773282</v>
      </c>
      <c r="BK173" s="3">
        <f t="shared" si="59"/>
        <v>1.2655248137566277</v>
      </c>
      <c r="BL173" s="3">
        <v>-1.449999999999993</v>
      </c>
      <c r="BM173" s="3">
        <f t="shared" si="60"/>
        <v>-1.2832006678932326</v>
      </c>
      <c r="BN173" s="3">
        <f t="shared" si="61"/>
        <v>1.2832006678932326</v>
      </c>
    </row>
    <row r="174" spans="15:66" ht="12.75">
      <c r="O174" s="3">
        <f t="shared" si="67"/>
        <v>62.75</v>
      </c>
      <c r="P174" s="3">
        <f t="shared" si="68"/>
        <v>15.120000000000022</v>
      </c>
      <c r="Q174" s="3">
        <f t="shared" si="69"/>
        <v>27.750000000000007</v>
      </c>
      <c r="R174" s="3">
        <f t="shared" si="70"/>
        <v>31.601849629412534</v>
      </c>
      <c r="S174" s="19">
        <f t="shared" si="71"/>
        <v>61.41558584152767</v>
      </c>
      <c r="BA174" s="3">
        <v>1.5</v>
      </c>
      <c r="BB174" s="3">
        <v>2.8</v>
      </c>
      <c r="BC174" s="3">
        <v>1.9</v>
      </c>
      <c r="BD174" s="3">
        <f t="shared" si="54"/>
        <v>4.578320096319441</v>
      </c>
      <c r="BE174" s="3">
        <f t="shared" si="55"/>
        <v>6.871679903680557</v>
      </c>
      <c r="BF174" s="3">
        <f t="shared" si="56"/>
        <v>-3.554349559902708</v>
      </c>
      <c r="BG174" s="3">
        <f t="shared" si="57"/>
        <v>-28.302399999999995</v>
      </c>
      <c r="BI174" s="3">
        <v>-1.399999999999993</v>
      </c>
      <c r="BJ174" s="3">
        <f t="shared" si="58"/>
        <v>-2.423695944835885</v>
      </c>
      <c r="BK174" s="3">
        <f t="shared" si="59"/>
        <v>1.3368148882090019</v>
      </c>
      <c r="BL174" s="3">
        <v>-1.399999999999993</v>
      </c>
      <c r="BM174" s="3">
        <f t="shared" si="60"/>
        <v>-1.29903810567666</v>
      </c>
      <c r="BN174" s="3">
        <f t="shared" si="61"/>
        <v>1.29903810567666</v>
      </c>
    </row>
    <row r="175" spans="15:66" ht="12.75">
      <c r="O175" s="3">
        <f t="shared" si="67"/>
        <v>62.75</v>
      </c>
      <c r="P175" s="3">
        <f t="shared" si="68"/>
        <v>15.120000000000022</v>
      </c>
      <c r="Q175" s="3">
        <f t="shared" si="69"/>
        <v>27.750000000000007</v>
      </c>
      <c r="R175" s="3">
        <f t="shared" si="70"/>
        <v>31.601849629412534</v>
      </c>
      <c r="S175" s="19">
        <f t="shared" si="71"/>
        <v>61.41558584152767</v>
      </c>
      <c r="BA175" s="3">
        <v>1.5</v>
      </c>
      <c r="BB175" s="3">
        <v>2.8</v>
      </c>
      <c r="BC175" s="3">
        <v>1.9</v>
      </c>
      <c r="BD175" s="3">
        <f t="shared" si="54"/>
        <v>4.578320096319441</v>
      </c>
      <c r="BE175" s="3">
        <f t="shared" si="55"/>
        <v>6.871679903680557</v>
      </c>
      <c r="BF175" s="3">
        <f t="shared" si="56"/>
        <v>-3.554349559902708</v>
      </c>
      <c r="BG175" s="3">
        <f t="shared" si="57"/>
        <v>-28.302399999999995</v>
      </c>
      <c r="BI175" s="3">
        <v>-1.349999999999993</v>
      </c>
      <c r="BJ175" s="3">
        <f t="shared" si="58"/>
        <v>-2.453026086879417</v>
      </c>
      <c r="BK175" s="3">
        <f t="shared" si="59"/>
        <v>1.4049622108463513</v>
      </c>
      <c r="BL175" s="3">
        <v>-1.349999999999993</v>
      </c>
      <c r="BM175" s="3">
        <f t="shared" si="60"/>
        <v>-1.3141389184324392</v>
      </c>
      <c r="BN175" s="3">
        <f t="shared" si="61"/>
        <v>1.3141389184324392</v>
      </c>
    </row>
    <row r="176" spans="15:66" ht="12.75">
      <c r="O176" s="3">
        <f t="shared" si="67"/>
        <v>62.75</v>
      </c>
      <c r="P176" s="3">
        <f t="shared" si="68"/>
        <v>15.120000000000022</v>
      </c>
      <c r="Q176" s="3">
        <f t="shared" si="69"/>
        <v>27.750000000000007</v>
      </c>
      <c r="R176" s="3">
        <f t="shared" si="70"/>
        <v>31.601849629412534</v>
      </c>
      <c r="S176" s="19">
        <f t="shared" si="71"/>
        <v>61.41558584152767</v>
      </c>
      <c r="BA176" s="3">
        <v>1.5</v>
      </c>
      <c r="BB176" s="3">
        <v>2.8</v>
      </c>
      <c r="BC176" s="3">
        <v>1.9</v>
      </c>
      <c r="BD176" s="3">
        <f t="shared" si="54"/>
        <v>4.578320096319441</v>
      </c>
      <c r="BE176" s="3">
        <f t="shared" si="55"/>
        <v>6.871679903680557</v>
      </c>
      <c r="BF176" s="3">
        <f t="shared" si="56"/>
        <v>-3.554349559902708</v>
      </c>
      <c r="BG176" s="3">
        <f t="shared" si="57"/>
        <v>-28.302399999999995</v>
      </c>
      <c r="BI176" s="3">
        <v>-1.299999999999993</v>
      </c>
      <c r="BJ176" s="3">
        <f t="shared" si="58"/>
        <v>-2.4794461806630888</v>
      </c>
      <c r="BK176" s="3">
        <f t="shared" si="59"/>
        <v>1.4701994852238407</v>
      </c>
      <c r="BL176" s="3">
        <v>-1.299999999999993</v>
      </c>
      <c r="BM176" s="3">
        <f t="shared" si="60"/>
        <v>-1.3285282251039925</v>
      </c>
      <c r="BN176" s="3">
        <f t="shared" si="61"/>
        <v>1.3285282251039925</v>
      </c>
    </row>
    <row r="177" spans="15:66" ht="12.75">
      <c r="O177" s="3">
        <f t="shared" si="67"/>
        <v>62.75</v>
      </c>
      <c r="P177" s="3">
        <f t="shared" si="68"/>
        <v>15.120000000000022</v>
      </c>
      <c r="Q177" s="3">
        <f t="shared" si="69"/>
        <v>27.750000000000007</v>
      </c>
      <c r="R177" s="3">
        <f t="shared" si="70"/>
        <v>31.601849629412534</v>
      </c>
      <c r="S177" s="19">
        <f t="shared" si="71"/>
        <v>61.41558584152767</v>
      </c>
      <c r="BA177" s="3">
        <v>1.5</v>
      </c>
      <c r="BB177" s="3">
        <v>2.8</v>
      </c>
      <c r="BC177" s="3">
        <v>1.9</v>
      </c>
      <c r="BD177" s="3">
        <f t="shared" si="54"/>
        <v>4.578320096319441</v>
      </c>
      <c r="BE177" s="3">
        <f t="shared" si="55"/>
        <v>6.871679903680557</v>
      </c>
      <c r="BF177" s="3">
        <f t="shared" si="56"/>
        <v>-3.554349559902708</v>
      </c>
      <c r="BG177" s="3">
        <f t="shared" si="57"/>
        <v>-28.302399999999995</v>
      </c>
      <c r="BI177" s="3">
        <v>-1.249999999999993</v>
      </c>
      <c r="BJ177" s="3">
        <f t="shared" si="58"/>
        <v>-2.5031545030208875</v>
      </c>
      <c r="BK177" s="3">
        <f t="shared" si="59"/>
        <v>1.532724988175457</v>
      </c>
      <c r="BL177" s="3">
        <v>-1.249999999999993</v>
      </c>
      <c r="BM177" s="3">
        <f t="shared" si="60"/>
        <v>-1.3422289088965251</v>
      </c>
      <c r="BN177" s="3">
        <f t="shared" si="61"/>
        <v>1.3422289088965251</v>
      </c>
    </row>
    <row r="178" spans="15:66" ht="12.75">
      <c r="O178" s="3">
        <f t="shared" si="67"/>
        <v>62.75</v>
      </c>
      <c r="P178" s="3">
        <f t="shared" si="68"/>
        <v>15.120000000000022</v>
      </c>
      <c r="Q178" s="3">
        <f t="shared" si="69"/>
        <v>27.750000000000007</v>
      </c>
      <c r="R178" s="3">
        <f t="shared" si="70"/>
        <v>31.601849629412534</v>
      </c>
      <c r="S178" s="19">
        <f t="shared" si="71"/>
        <v>61.41558584152767</v>
      </c>
      <c r="BA178" s="3">
        <v>1.5</v>
      </c>
      <c r="BB178" s="3">
        <v>2.8</v>
      </c>
      <c r="BC178" s="3">
        <v>1.9</v>
      </c>
      <c r="BD178" s="3">
        <f t="shared" si="54"/>
        <v>4.578320096319441</v>
      </c>
      <c r="BE178" s="3">
        <f t="shared" si="55"/>
        <v>6.871679903680557</v>
      </c>
      <c r="BF178" s="3">
        <f t="shared" si="56"/>
        <v>-3.554349559902708</v>
      </c>
      <c r="BG178" s="3">
        <f t="shared" si="57"/>
        <v>-28.302399999999995</v>
      </c>
      <c r="BI178" s="3">
        <v>-1.1999999999999929</v>
      </c>
      <c r="BJ178" s="3">
        <f t="shared" si="58"/>
        <v>-2.5243214603401016</v>
      </c>
      <c r="BK178" s="3">
        <f t="shared" si="59"/>
        <v>1.5927091260884885</v>
      </c>
      <c r="BL178" s="3">
        <v>-1.1999999999999929</v>
      </c>
      <c r="BM178" s="3">
        <f t="shared" si="60"/>
        <v>-1.3552618543578787</v>
      </c>
      <c r="BN178" s="3">
        <f t="shared" si="61"/>
        <v>1.3552618543578787</v>
      </c>
    </row>
    <row r="179" spans="15:66" ht="12.75">
      <c r="O179" s="3">
        <f t="shared" si="67"/>
        <v>62.75</v>
      </c>
      <c r="P179" s="3">
        <f t="shared" si="68"/>
        <v>15.120000000000022</v>
      </c>
      <c r="Q179" s="3">
        <f t="shared" si="69"/>
        <v>27.750000000000007</v>
      </c>
      <c r="R179" s="3">
        <f t="shared" si="70"/>
        <v>31.601849629412534</v>
      </c>
      <c r="S179" s="19">
        <f t="shared" si="71"/>
        <v>61.41558584152767</v>
      </c>
      <c r="BA179" s="3">
        <v>1.5</v>
      </c>
      <c r="BB179" s="3">
        <v>2.8</v>
      </c>
      <c r="BC179" s="3">
        <v>1.9</v>
      </c>
      <c r="BD179" s="3">
        <f t="shared" si="54"/>
        <v>4.578320096319441</v>
      </c>
      <c r="BE179" s="3">
        <f t="shared" si="55"/>
        <v>6.871679903680557</v>
      </c>
      <c r="BF179" s="3">
        <f t="shared" si="56"/>
        <v>-3.554349559902708</v>
      </c>
      <c r="BG179" s="3">
        <f t="shared" si="57"/>
        <v>-28.302399999999995</v>
      </c>
      <c r="BI179" s="3">
        <v>-1.1499999999999928</v>
      </c>
      <c r="BJ179" s="3">
        <f t="shared" si="58"/>
        <v>-2.543094600271199</v>
      </c>
      <c r="BK179" s="3">
        <f t="shared" si="59"/>
        <v>1.6502994466134036</v>
      </c>
      <c r="BL179" s="3">
        <v>-1.1499999999999928</v>
      </c>
      <c r="BM179" s="3">
        <f t="shared" si="60"/>
        <v>-1.367646151202117</v>
      </c>
      <c r="BN179" s="3">
        <f t="shared" si="61"/>
        <v>1.367646151202117</v>
      </c>
    </row>
    <row r="180" spans="15:66" ht="12.75">
      <c r="O180" s="3">
        <f t="shared" si="67"/>
        <v>62.75</v>
      </c>
      <c r="P180" s="3">
        <f t="shared" si="68"/>
        <v>15.120000000000022</v>
      </c>
      <c r="Q180" s="3">
        <f t="shared" si="69"/>
        <v>27.750000000000007</v>
      </c>
      <c r="R180" s="3">
        <f t="shared" si="70"/>
        <v>31.601849629412534</v>
      </c>
      <c r="S180" s="19">
        <f t="shared" si="71"/>
        <v>61.41558584152767</v>
      </c>
      <c r="BA180" s="3">
        <v>1.5</v>
      </c>
      <c r="BB180" s="3">
        <v>2.8</v>
      </c>
      <c r="BC180" s="3">
        <v>1.9</v>
      </c>
      <c r="BD180" s="3">
        <f t="shared" si="54"/>
        <v>4.578320096319441</v>
      </c>
      <c r="BE180" s="3">
        <f t="shared" si="55"/>
        <v>6.871679903680557</v>
      </c>
      <c r="BF180" s="3">
        <f t="shared" si="56"/>
        <v>-3.554349559902708</v>
      </c>
      <c r="BG180" s="3">
        <f t="shared" si="57"/>
        <v>-28.302399999999995</v>
      </c>
      <c r="BI180" s="3">
        <v>-1.0999999999999928</v>
      </c>
      <c r="BJ180" s="3">
        <f t="shared" si="58"/>
        <v>-2.5596025014495027</v>
      </c>
      <c r="BK180" s="3">
        <f t="shared" si="59"/>
        <v>1.7056245283855245</v>
      </c>
      <c r="BL180" s="3">
        <v>-1.0999999999999928</v>
      </c>
      <c r="BM180" s="3">
        <f t="shared" si="60"/>
        <v>-1.3793992703125446</v>
      </c>
      <c r="BN180" s="3">
        <f t="shared" si="61"/>
        <v>1.3793992703125446</v>
      </c>
    </row>
    <row r="181" spans="15:66" ht="12.75">
      <c r="O181" s="3">
        <f t="shared" si="67"/>
        <v>62.75</v>
      </c>
      <c r="P181" s="3">
        <f t="shared" si="68"/>
        <v>15.120000000000022</v>
      </c>
      <c r="Q181" s="3">
        <f t="shared" si="69"/>
        <v>27.750000000000007</v>
      </c>
      <c r="R181" s="3">
        <f t="shared" si="70"/>
        <v>31.601849629412534</v>
      </c>
      <c r="S181" s="19">
        <f t="shared" si="71"/>
        <v>61.41558584152767</v>
      </c>
      <c r="BA181" s="3">
        <v>1.5</v>
      </c>
      <c r="BB181" s="3">
        <v>2.8</v>
      </c>
      <c r="BC181" s="3">
        <v>1.9</v>
      </c>
      <c r="BD181" s="3">
        <f t="shared" si="54"/>
        <v>4.578320096319441</v>
      </c>
      <c r="BE181" s="3">
        <f t="shared" si="55"/>
        <v>6.871679903680557</v>
      </c>
      <c r="BF181" s="3">
        <f t="shared" si="56"/>
        <v>-3.554349559902708</v>
      </c>
      <c r="BG181" s="3">
        <f t="shared" si="57"/>
        <v>-28.302399999999995</v>
      </c>
      <c r="BI181" s="3">
        <v>-1.0499999999999927</v>
      </c>
      <c r="BJ181" s="3">
        <f t="shared" si="58"/>
        <v>-2.5739578333609874</v>
      </c>
      <c r="BK181" s="3">
        <f t="shared" si="59"/>
        <v>1.758797040890827</v>
      </c>
      <c r="BL181" s="3">
        <v>-1.0499999999999927</v>
      </c>
      <c r="BM181" s="3">
        <f t="shared" si="60"/>
        <v>-1.3905372163304384</v>
      </c>
      <c r="BN181" s="3">
        <f t="shared" si="61"/>
        <v>1.3905372163304384</v>
      </c>
    </row>
    <row r="182" spans="15:66" ht="12.75">
      <c r="O182" s="3">
        <f t="shared" si="67"/>
        <v>62.75</v>
      </c>
      <c r="P182" s="3">
        <f t="shared" si="68"/>
        <v>15.120000000000022</v>
      </c>
      <c r="Q182" s="3">
        <f t="shared" si="69"/>
        <v>27.750000000000007</v>
      </c>
      <c r="R182" s="3">
        <f t="shared" si="70"/>
        <v>31.601849629412534</v>
      </c>
      <c r="S182" s="19">
        <f t="shared" si="71"/>
        <v>61.41558584152767</v>
      </c>
      <c r="BA182" s="3">
        <v>1.5</v>
      </c>
      <c r="BB182" s="3">
        <v>2.8</v>
      </c>
      <c r="BC182" s="3">
        <v>1.9</v>
      </c>
      <c r="BD182" s="3">
        <f t="shared" si="54"/>
        <v>4.578320096319441</v>
      </c>
      <c r="BE182" s="3">
        <f t="shared" si="55"/>
        <v>6.871679903680557</v>
      </c>
      <c r="BF182" s="3">
        <f t="shared" si="56"/>
        <v>-3.554349559902708</v>
      </c>
      <c r="BG182" s="3">
        <f t="shared" si="57"/>
        <v>-28.302399999999995</v>
      </c>
      <c r="BI182" s="3">
        <v>-0.9999999999999927</v>
      </c>
      <c r="BJ182" s="3">
        <f t="shared" si="58"/>
        <v>-2.5862597924277817</v>
      </c>
      <c r="BK182" s="3">
        <f t="shared" si="59"/>
        <v>1.8099161805514385</v>
      </c>
      <c r="BL182" s="3">
        <v>-0.9999999999999927</v>
      </c>
      <c r="BM182" s="3">
        <f t="shared" si="60"/>
        <v>-1.4010746604237894</v>
      </c>
      <c r="BN182" s="3">
        <f t="shared" si="61"/>
        <v>1.4010746604237894</v>
      </c>
    </row>
    <row r="183" spans="15:66" ht="12.75">
      <c r="O183" s="3">
        <f t="shared" si="67"/>
        <v>62.75</v>
      </c>
      <c r="P183" s="3">
        <f t="shared" si="68"/>
        <v>15.120000000000022</v>
      </c>
      <c r="Q183" s="3">
        <f t="shared" si="69"/>
        <v>27.750000000000007</v>
      </c>
      <c r="R183" s="3">
        <f t="shared" si="70"/>
        <v>31.601849629412534</v>
      </c>
      <c r="S183" s="19">
        <f t="shared" si="71"/>
        <v>61.41558584152767</v>
      </c>
      <c r="BA183" s="3">
        <v>1.5</v>
      </c>
      <c r="BB183" s="3">
        <v>2.8</v>
      </c>
      <c r="BC183" s="3">
        <v>1.9</v>
      </c>
      <c r="BD183" s="3">
        <f t="shared" si="54"/>
        <v>4.578320096319441</v>
      </c>
      <c r="BE183" s="3">
        <f t="shared" si="55"/>
        <v>6.871679903680557</v>
      </c>
      <c r="BF183" s="3">
        <f t="shared" si="56"/>
        <v>-3.554349559902708</v>
      </c>
      <c r="BG183" s="3">
        <f t="shared" si="57"/>
        <v>-28.302399999999995</v>
      </c>
      <c r="BI183" s="3">
        <v>-0.9499999999999926</v>
      </c>
      <c r="BJ183" s="3">
        <f t="shared" si="58"/>
        <v>-2.596596062331974</v>
      </c>
      <c r="BK183" s="3">
        <f t="shared" si="59"/>
        <v>1.8590696310494488</v>
      </c>
      <c r="BL183" s="3">
        <v>-0.9499999999999926</v>
      </c>
      <c r="BM183" s="3">
        <f t="shared" si="60"/>
        <v>-1.4110250561856361</v>
      </c>
      <c r="BN183" s="3">
        <f t="shared" si="61"/>
        <v>1.4110250561856361</v>
      </c>
    </row>
    <row r="184" spans="15:66" ht="12.75">
      <c r="O184" s="3">
        <f t="shared" si="67"/>
        <v>62.75</v>
      </c>
      <c r="P184" s="3">
        <f t="shared" si="68"/>
        <v>15.120000000000022</v>
      </c>
      <c r="Q184" s="3">
        <f t="shared" si="69"/>
        <v>27.750000000000007</v>
      </c>
      <c r="R184" s="3">
        <f t="shared" si="70"/>
        <v>31.601849629412534</v>
      </c>
      <c r="S184" s="19">
        <f t="shared" si="71"/>
        <v>61.41558584152767</v>
      </c>
      <c r="BA184" s="3">
        <v>1.5</v>
      </c>
      <c r="BB184" s="3">
        <v>2.8</v>
      </c>
      <c r="BC184" s="3">
        <v>1.9</v>
      </c>
      <c r="BD184" s="3">
        <f t="shared" si="54"/>
        <v>4.578320096319441</v>
      </c>
      <c r="BE184" s="3">
        <f t="shared" si="55"/>
        <v>6.871679903680557</v>
      </c>
      <c r="BF184" s="3">
        <f t="shared" si="56"/>
        <v>-3.554349559902708</v>
      </c>
      <c r="BG184" s="3">
        <f t="shared" si="57"/>
        <v>-28.302399999999995</v>
      </c>
      <c r="BI184" s="3">
        <v>-0.8999999999999926</v>
      </c>
      <c r="BJ184" s="3">
        <f t="shared" si="58"/>
        <v>-2.6050444066353196</v>
      </c>
      <c r="BK184" s="3">
        <f t="shared" si="59"/>
        <v>1.9063351559466115</v>
      </c>
      <c r="BL184" s="3">
        <v>-0.8999999999999926</v>
      </c>
      <c r="BM184" s="3">
        <f t="shared" si="60"/>
        <v>-1.420400741096021</v>
      </c>
      <c r="BN184" s="3">
        <f t="shared" si="61"/>
        <v>1.420400741096021</v>
      </c>
    </row>
    <row r="185" spans="15:66" ht="12.75">
      <c r="O185" s="3">
        <f t="shared" si="67"/>
        <v>62.75</v>
      </c>
      <c r="P185" s="3">
        <f t="shared" si="68"/>
        <v>15.120000000000022</v>
      </c>
      <c r="Q185" s="3">
        <f t="shared" si="69"/>
        <v>27.750000000000007</v>
      </c>
      <c r="R185" s="3">
        <f t="shared" si="70"/>
        <v>31.601849629412534</v>
      </c>
      <c r="S185" s="19">
        <f t="shared" si="71"/>
        <v>61.41558584152767</v>
      </c>
      <c r="BA185" s="3">
        <v>1.5</v>
      </c>
      <c r="BB185" s="3">
        <v>2.8</v>
      </c>
      <c r="BC185" s="3">
        <v>1.9</v>
      </c>
      <c r="BD185" s="3">
        <f t="shared" si="54"/>
        <v>4.578320096319441</v>
      </c>
      <c r="BE185" s="3">
        <f t="shared" si="55"/>
        <v>6.871679903680557</v>
      </c>
      <c r="BF185" s="3">
        <f t="shared" si="56"/>
        <v>-3.554349559902708</v>
      </c>
      <c r="BG185" s="3">
        <f t="shared" si="57"/>
        <v>-28.302399999999995</v>
      </c>
      <c r="BI185" s="3">
        <v>-0.8499999999999925</v>
      </c>
      <c r="BJ185" s="3">
        <f t="shared" si="58"/>
        <v>-2.611673973744187</v>
      </c>
      <c r="BK185" s="3">
        <f t="shared" si="59"/>
        <v>1.9517819036492963</v>
      </c>
      <c r="BL185" s="3">
        <v>-0.8499999999999925</v>
      </c>
      <c r="BM185" s="3">
        <f t="shared" si="60"/>
        <v>-1.429213025566512</v>
      </c>
      <c r="BN185" s="3">
        <f t="shared" si="61"/>
        <v>1.429213025566512</v>
      </c>
    </row>
    <row r="186" spans="15:66" ht="12.75">
      <c r="O186" s="3">
        <f t="shared" si="67"/>
        <v>62.75</v>
      </c>
      <c r="P186" s="3">
        <f t="shared" si="68"/>
        <v>15.120000000000022</v>
      </c>
      <c r="Q186" s="3">
        <f t="shared" si="69"/>
        <v>27.750000000000007</v>
      </c>
      <c r="R186" s="3">
        <f t="shared" si="70"/>
        <v>31.601849629412534</v>
      </c>
      <c r="S186" s="19">
        <f t="shared" si="71"/>
        <v>61.41558584152767</v>
      </c>
      <c r="BA186" s="3">
        <v>1.5</v>
      </c>
      <c r="BB186" s="3">
        <v>2.8</v>
      </c>
      <c r="BC186" s="3">
        <v>1.9</v>
      </c>
      <c r="BD186" s="3">
        <f t="shared" si="54"/>
        <v>4.578320096319441</v>
      </c>
      <c r="BE186" s="3">
        <f t="shared" si="55"/>
        <v>6.871679903680557</v>
      </c>
      <c r="BF186" s="3">
        <f t="shared" si="56"/>
        <v>-3.554349559902708</v>
      </c>
      <c r="BG186" s="3">
        <f t="shared" si="57"/>
        <v>-28.302399999999995</v>
      </c>
      <c r="BI186" s="3">
        <v>-0.7999999999999925</v>
      </c>
      <c r="BJ186" s="3">
        <f t="shared" si="58"/>
        <v>-2.6165463743126995</v>
      </c>
      <c r="BK186" s="3">
        <f t="shared" si="59"/>
        <v>1.9954714848116264</v>
      </c>
      <c r="BL186" s="3">
        <v>-0.7999999999999925</v>
      </c>
      <c r="BM186" s="3">
        <f t="shared" si="60"/>
        <v>-1.437472271249866</v>
      </c>
      <c r="BN186" s="3">
        <f t="shared" si="61"/>
        <v>1.437472271249866</v>
      </c>
    </row>
    <row r="187" spans="15:66" ht="12.75">
      <c r="O187" s="3">
        <f t="shared" si="67"/>
        <v>62.75</v>
      </c>
      <c r="P187" s="3">
        <f t="shared" si="68"/>
        <v>15.120000000000022</v>
      </c>
      <c r="Q187" s="3">
        <f t="shared" si="69"/>
        <v>27.750000000000007</v>
      </c>
      <c r="R187" s="3">
        <f t="shared" si="70"/>
        <v>31.601849629412534</v>
      </c>
      <c r="S187" s="19">
        <f t="shared" si="71"/>
        <v>61.41558584152767</v>
      </c>
      <c r="BA187" s="3">
        <v>1.5</v>
      </c>
      <c r="BB187" s="3">
        <v>2.8</v>
      </c>
      <c r="BC187" s="3">
        <v>1.9</v>
      </c>
      <c r="BD187" s="3">
        <f t="shared" si="54"/>
        <v>4.578320096319441</v>
      </c>
      <c r="BE187" s="3">
        <f t="shared" si="55"/>
        <v>6.871679903680557</v>
      </c>
      <c r="BF187" s="3">
        <f t="shared" si="56"/>
        <v>-3.554349559902708</v>
      </c>
      <c r="BG187" s="3">
        <f t="shared" si="57"/>
        <v>-28.302399999999995</v>
      </c>
      <c r="BI187" s="3">
        <v>-0.7499999999999925</v>
      </c>
      <c r="BJ187" s="3">
        <f t="shared" si="58"/>
        <v>-2.619716576742385</v>
      </c>
      <c r="BK187" s="3">
        <f t="shared" si="59"/>
        <v>2.037458867835129</v>
      </c>
      <c r="BL187" s="3">
        <v>-0.7499999999999925</v>
      </c>
      <c r="BM187" s="3">
        <f t="shared" si="60"/>
        <v>-1.4451879600231665</v>
      </c>
      <c r="BN187" s="3">
        <f t="shared" si="61"/>
        <v>1.4451879600231665</v>
      </c>
    </row>
    <row r="188" spans="15:66" ht="12.75">
      <c r="O188" s="3">
        <f t="shared" si="67"/>
        <v>62.75</v>
      </c>
      <c r="P188" s="3">
        <f t="shared" si="68"/>
        <v>15.120000000000022</v>
      </c>
      <c r="Q188" s="3">
        <f t="shared" si="69"/>
        <v>27.750000000000007</v>
      </c>
      <c r="R188" s="3">
        <f t="shared" si="70"/>
        <v>31.601849629412534</v>
      </c>
      <c r="S188" s="19">
        <f t="shared" si="71"/>
        <v>61.41558584152767</v>
      </c>
      <c r="BA188" s="3">
        <v>1.5</v>
      </c>
      <c r="BB188" s="3">
        <v>2.8</v>
      </c>
      <c r="BC188" s="3">
        <v>1.9</v>
      </c>
      <c r="BD188" s="3">
        <f t="shared" si="54"/>
        <v>4.578320096319441</v>
      </c>
      <c r="BE188" s="3">
        <f t="shared" si="55"/>
        <v>6.871679903680557</v>
      </c>
      <c r="BF188" s="3">
        <f t="shared" si="56"/>
        <v>-3.554349559902708</v>
      </c>
      <c r="BG188" s="3">
        <f t="shared" si="57"/>
        <v>-28.302399999999995</v>
      </c>
      <c r="BI188" s="3">
        <v>-0.6999999999999924</v>
      </c>
      <c r="BJ188" s="3">
        <f t="shared" si="58"/>
        <v>-2.621233655850795</v>
      </c>
      <c r="BK188" s="3">
        <f t="shared" si="59"/>
        <v>2.0777931275373573</v>
      </c>
      <c r="BL188" s="3">
        <v>-0.6999999999999924</v>
      </c>
      <c r="BM188" s="3">
        <f t="shared" si="60"/>
        <v>-1.4523687548277824</v>
      </c>
      <c r="BN188" s="3">
        <f t="shared" si="61"/>
        <v>1.4523687548277824</v>
      </c>
    </row>
    <row r="189" spans="15:66" ht="12.75">
      <c r="O189" s="3">
        <f t="shared" si="67"/>
        <v>62.75</v>
      </c>
      <c r="P189" s="3">
        <f t="shared" si="68"/>
        <v>15.120000000000022</v>
      </c>
      <c r="Q189" s="3">
        <f t="shared" si="69"/>
        <v>27.750000000000007</v>
      </c>
      <c r="R189" s="3">
        <f t="shared" si="70"/>
        <v>31.601849629412534</v>
      </c>
      <c r="S189" s="19">
        <f t="shared" si="71"/>
        <v>61.41558584152767</v>
      </c>
      <c r="BA189" s="3">
        <v>1.5</v>
      </c>
      <c r="BB189" s="3">
        <v>2.8</v>
      </c>
      <c r="BC189" s="3">
        <v>1.9</v>
      </c>
      <c r="BD189" s="3">
        <f t="shared" si="54"/>
        <v>4.578320096319441</v>
      </c>
      <c r="BE189" s="3">
        <f t="shared" si="55"/>
        <v>6.871679903680557</v>
      </c>
      <c r="BF189" s="3">
        <f t="shared" si="56"/>
        <v>-3.554349559902708</v>
      </c>
      <c r="BG189" s="3">
        <f t="shared" si="57"/>
        <v>-28.302399999999995</v>
      </c>
      <c r="BI189" s="3">
        <v>-0.6499999999999924</v>
      </c>
      <c r="BJ189" s="3">
        <f t="shared" si="58"/>
        <v>-2.621141421918547</v>
      </c>
      <c r="BK189" s="3">
        <f t="shared" si="59"/>
        <v>2.1165180741989262</v>
      </c>
      <c r="BL189" s="3">
        <v>-0.6499999999999924</v>
      </c>
      <c r="BM189" s="3">
        <f t="shared" si="60"/>
        <v>-1.4590225533638925</v>
      </c>
      <c r="BN189" s="3">
        <f t="shared" si="61"/>
        <v>1.4590225533638925</v>
      </c>
    </row>
    <row r="190" spans="15:66" ht="12.75">
      <c r="O190" s="3">
        <f t="shared" si="67"/>
        <v>62.75</v>
      </c>
      <c r="P190" s="3">
        <f t="shared" si="68"/>
        <v>15.120000000000022</v>
      </c>
      <c r="Q190" s="3">
        <f t="shared" si="69"/>
        <v>27.750000000000007</v>
      </c>
      <c r="R190" s="3">
        <f t="shared" si="70"/>
        <v>31.601849629412534</v>
      </c>
      <c r="S190" s="19">
        <f t="shared" si="71"/>
        <v>61.41558584152767</v>
      </c>
      <c r="BA190" s="3">
        <v>1.5</v>
      </c>
      <c r="BB190" s="3">
        <v>2.8</v>
      </c>
      <c r="BC190" s="3">
        <v>1.9</v>
      </c>
      <c r="BD190" s="3">
        <f t="shared" si="54"/>
        <v>4.578320096319441</v>
      </c>
      <c r="BE190" s="3">
        <f t="shared" si="55"/>
        <v>6.871679903680557</v>
      </c>
      <c r="BF190" s="3">
        <f t="shared" si="56"/>
        <v>-3.554349559902708</v>
      </c>
      <c r="BG190" s="3">
        <f t="shared" si="57"/>
        <v>-28.302399999999995</v>
      </c>
      <c r="BI190" s="3">
        <v>-0.5999999999999923</v>
      </c>
      <c r="BJ190" s="3">
        <f t="shared" si="58"/>
        <v>-2.619478951413867</v>
      </c>
      <c r="BK190" s="3">
        <f t="shared" si="59"/>
        <v>2.1536727842880636</v>
      </c>
      <c r="BL190" s="3">
        <v>-0.5999999999999923</v>
      </c>
      <c r="BM190" s="3">
        <f t="shared" si="60"/>
        <v>-1.4651565354832876</v>
      </c>
      <c r="BN190" s="3">
        <f t="shared" si="61"/>
        <v>1.4651565354832876</v>
      </c>
    </row>
    <row r="191" spans="15:66" ht="12.75">
      <c r="O191" s="3">
        <f t="shared" si="67"/>
        <v>62.75</v>
      </c>
      <c r="P191" s="3">
        <f t="shared" si="68"/>
        <v>15.120000000000022</v>
      </c>
      <c r="Q191" s="3">
        <f t="shared" si="69"/>
        <v>27.750000000000007</v>
      </c>
      <c r="R191" s="3">
        <f t="shared" si="70"/>
        <v>31.601849629412534</v>
      </c>
      <c r="S191" s="19">
        <f t="shared" si="71"/>
        <v>61.41558584152767</v>
      </c>
      <c r="BA191" s="3">
        <v>1.5</v>
      </c>
      <c r="BB191" s="3">
        <v>2.8</v>
      </c>
      <c r="BC191" s="3">
        <v>1.9</v>
      </c>
      <c r="BD191" s="3">
        <f t="shared" si="54"/>
        <v>4.578320096319441</v>
      </c>
      <c r="BE191" s="3">
        <f t="shared" si="55"/>
        <v>6.871679903680557</v>
      </c>
      <c r="BF191" s="3">
        <f t="shared" si="56"/>
        <v>-3.554349559902708</v>
      </c>
      <c r="BG191" s="3">
        <f t="shared" si="57"/>
        <v>-28.302399999999995</v>
      </c>
      <c r="BI191" s="3">
        <v>-0.5499999999999923</v>
      </c>
      <c r="BJ191" s="3">
        <f t="shared" si="58"/>
        <v>-2.6162810362014053</v>
      </c>
      <c r="BK191" s="3">
        <f t="shared" si="59"/>
        <v>2.1892920496694197</v>
      </c>
      <c r="BL191" s="3">
        <v>-0.5499999999999923</v>
      </c>
      <c r="BM191" s="3">
        <f t="shared" si="60"/>
        <v>-1.4707772049956094</v>
      </c>
      <c r="BN191" s="3">
        <f t="shared" si="61"/>
        <v>1.4707772049956094</v>
      </c>
    </row>
    <row r="192" spans="15:66" ht="12.75">
      <c r="O192" s="3">
        <f t="shared" si="67"/>
        <v>62.75</v>
      </c>
      <c r="P192" s="3">
        <f t="shared" si="68"/>
        <v>15.120000000000022</v>
      </c>
      <c r="Q192" s="3">
        <f t="shared" si="69"/>
        <v>27.750000000000007</v>
      </c>
      <c r="R192" s="3">
        <f t="shared" si="70"/>
        <v>31.601849629412534</v>
      </c>
      <c r="S192" s="19">
        <f t="shared" si="71"/>
        <v>61.41558584152767</v>
      </c>
      <c r="BA192" s="3">
        <v>1.5</v>
      </c>
      <c r="BB192" s="3">
        <v>2.8</v>
      </c>
      <c r="BC192" s="3">
        <v>1.9</v>
      </c>
      <c r="BD192" s="3">
        <f t="shared" si="54"/>
        <v>4.578320096319441</v>
      </c>
      <c r="BE192" s="3">
        <f t="shared" si="55"/>
        <v>6.871679903680557</v>
      </c>
      <c r="BF192" s="3">
        <f t="shared" si="56"/>
        <v>-3.554349559902708</v>
      </c>
      <c r="BG192" s="3">
        <f t="shared" si="57"/>
        <v>-28.302399999999995</v>
      </c>
      <c r="BI192" s="3">
        <v>-0.4999999999999923</v>
      </c>
      <c r="BJ192" s="3">
        <f t="shared" si="58"/>
        <v>-2.611578564591202</v>
      </c>
      <c r="BK192" s="3">
        <f t="shared" si="59"/>
        <v>2.2234067586530335</v>
      </c>
      <c r="BL192" s="3">
        <v>-0.4999999999999923</v>
      </c>
      <c r="BM192" s="3">
        <f t="shared" si="60"/>
        <v>-1.475890426495277</v>
      </c>
      <c r="BN192" s="3">
        <f t="shared" si="61"/>
        <v>1.475890426495277</v>
      </c>
    </row>
    <row r="193" spans="15:66" ht="12.75">
      <c r="O193" s="3">
        <f t="shared" si="67"/>
        <v>62.75</v>
      </c>
      <c r="P193" s="3">
        <f t="shared" si="68"/>
        <v>15.120000000000022</v>
      </c>
      <c r="Q193" s="3">
        <f t="shared" si="69"/>
        <v>27.750000000000007</v>
      </c>
      <c r="R193" s="3">
        <f t="shared" si="70"/>
        <v>31.601849629412534</v>
      </c>
      <c r="S193" s="19">
        <f t="shared" si="71"/>
        <v>61.41558584152767</v>
      </c>
      <c r="BA193" s="3">
        <v>1.5</v>
      </c>
      <c r="BB193" s="3">
        <v>2.8</v>
      </c>
      <c r="BC193" s="3">
        <v>1.9</v>
      </c>
      <c r="BD193" s="3">
        <f t="shared" si="54"/>
        <v>4.578320096319441</v>
      </c>
      <c r="BE193" s="3">
        <f t="shared" si="55"/>
        <v>6.871679903680557</v>
      </c>
      <c r="BF193" s="3">
        <f t="shared" si="56"/>
        <v>-3.554349559902708</v>
      </c>
      <c r="BG193" s="3">
        <f t="shared" si="57"/>
        <v>-28.302399999999995</v>
      </c>
      <c r="BI193" s="3">
        <v>-0.4499999999999923</v>
      </c>
      <c r="BJ193" s="3">
        <f t="shared" si="58"/>
        <v>-2.6053988449058503</v>
      </c>
      <c r="BK193" s="3">
        <f t="shared" si="59"/>
        <v>2.256044219561499</v>
      </c>
      <c r="BL193" s="3">
        <v>-0.4499999999999923</v>
      </c>
      <c r="BM193" s="3">
        <f t="shared" si="60"/>
        <v>-1.4805014577252305</v>
      </c>
      <c r="BN193" s="3">
        <f t="shared" si="61"/>
        <v>1.4805014577252305</v>
      </c>
    </row>
    <row r="194" spans="15:66" ht="12.75">
      <c r="O194" s="3">
        <f t="shared" si="67"/>
        <v>62.75</v>
      </c>
      <c r="P194" s="3">
        <f t="shared" si="68"/>
        <v>15.120000000000022</v>
      </c>
      <c r="Q194" s="3">
        <f t="shared" si="69"/>
        <v>27.750000000000007</v>
      </c>
      <c r="R194" s="3">
        <f t="shared" si="70"/>
        <v>31.601849629412534</v>
      </c>
      <c r="S194" s="19">
        <f t="shared" si="71"/>
        <v>61.41558584152767</v>
      </c>
      <c r="BA194" s="3">
        <v>1.5</v>
      </c>
      <c r="BB194" s="3">
        <v>2.8</v>
      </c>
      <c r="BC194" s="3">
        <v>1.9</v>
      </c>
      <c r="BD194" s="3">
        <f aca="true" t="shared" si="72" ref="BD194:BD257">BB194^2*(COS(RADIANS(S194)))^2+BC194^2*(SIN(RADIANS(S194)))^2</f>
        <v>4.578320096319441</v>
      </c>
      <c r="BE194" s="3">
        <f aca="true" t="shared" si="73" ref="BE194:BE257">BB194^2*(SIN(RADIANS(S194)))^2+BC194^2*(COS(RADIANS(S194)))^2</f>
        <v>6.871679903680557</v>
      </c>
      <c r="BF194" s="3">
        <f aca="true" t="shared" si="74" ref="BF194:BF257">2*SIN(RADIANS(S194))*COS(RADIANS(S194))*(BC194^2-BB194^2)</f>
        <v>-3.554349559902708</v>
      </c>
      <c r="BG194" s="3">
        <f t="shared" si="57"/>
        <v>-28.302399999999995</v>
      </c>
      <c r="BI194" s="3">
        <v>-0.3999999999999923</v>
      </c>
      <c r="BJ194" s="3">
        <f t="shared" si="58"/>
        <v>-2.5977658801452423</v>
      </c>
      <c r="BK194" s="3">
        <f t="shared" si="59"/>
        <v>2.287228435394709</v>
      </c>
      <c r="BL194" s="3">
        <v>-0.3999999999999923</v>
      </c>
      <c r="BM194" s="3">
        <f t="shared" si="60"/>
        <v>-1.4846149779161812</v>
      </c>
      <c r="BN194" s="3">
        <f t="shared" si="61"/>
        <v>1.4846149779161812</v>
      </c>
    </row>
    <row r="195" spans="15:66" ht="12.75">
      <c r="O195" s="3">
        <f t="shared" si="67"/>
        <v>62.75</v>
      </c>
      <c r="P195" s="3">
        <f t="shared" si="68"/>
        <v>15.120000000000022</v>
      </c>
      <c r="Q195" s="3">
        <f t="shared" si="69"/>
        <v>27.750000000000007</v>
      </c>
      <c r="R195" s="3">
        <f t="shared" si="70"/>
        <v>31.601849629412534</v>
      </c>
      <c r="S195" s="19">
        <f t="shared" si="71"/>
        <v>61.41558584152767</v>
      </c>
      <c r="BA195" s="3">
        <v>1.5</v>
      </c>
      <c r="BB195" s="3">
        <v>2.8</v>
      </c>
      <c r="BC195" s="3">
        <v>1.9</v>
      </c>
      <c r="BD195" s="3">
        <f t="shared" si="72"/>
        <v>4.578320096319441</v>
      </c>
      <c r="BE195" s="3">
        <f t="shared" si="73"/>
        <v>6.871679903680557</v>
      </c>
      <c r="BF195" s="3">
        <f t="shared" si="74"/>
        <v>-3.554349559902708</v>
      </c>
      <c r="BG195" s="3">
        <f aca="true" t="shared" si="75" ref="BG195:BG258">(-1)*BB195^2*BC195^2</f>
        <v>-28.302399999999995</v>
      </c>
      <c r="BI195" s="3">
        <v>-0.3499999999999923</v>
      </c>
      <c r="BJ195" s="3">
        <f aca="true" t="shared" si="76" ref="BJ195:BJ258">(-1)*BF195*BI195/(2*BD195)-SQRT(BI195^2*((BF195/(2*BD195))^2-BE195/BD195)-BG195/BD195)</f>
        <v>-2.588700600667123</v>
      </c>
      <c r="BK195" s="3">
        <f aca="true" t="shared" si="77" ref="BK195:BK258">(-1)*BF195*BI195/(2*BD195)+SQRT(BI195^2*((BF195/(2*BD195))^2-BE195/BD195)-BG195/BD195)</f>
        <v>2.3169803365104067</v>
      </c>
      <c r="BL195" s="3">
        <v>-0.3499999999999923</v>
      </c>
      <c r="BM195" s="3">
        <f aca="true" t="shared" si="78" ref="BM195:BM258">-BA195*SQRT(1-(BL195/BB195)^2)</f>
        <v>-1.4882351124738329</v>
      </c>
      <c r="BN195" s="3">
        <f aca="true" t="shared" si="79" ref="BN195:BN258">BA195*SQRT(1-(BL195/BB195)^2)</f>
        <v>1.4882351124738329</v>
      </c>
    </row>
    <row r="196" spans="15:66" ht="12.75">
      <c r="O196" s="3">
        <f t="shared" si="67"/>
        <v>62.75</v>
      </c>
      <c r="P196" s="3">
        <f t="shared" si="68"/>
        <v>15.120000000000022</v>
      </c>
      <c r="Q196" s="3">
        <f t="shared" si="69"/>
        <v>27.750000000000007</v>
      </c>
      <c r="R196" s="3">
        <f t="shared" si="70"/>
        <v>31.601849629412534</v>
      </c>
      <c r="S196" s="19">
        <f t="shared" si="71"/>
        <v>61.41558584152767</v>
      </c>
      <c r="BA196" s="3">
        <v>1.5</v>
      </c>
      <c r="BB196" s="3">
        <v>2.8</v>
      </c>
      <c r="BC196" s="3">
        <v>1.9</v>
      </c>
      <c r="BD196" s="3">
        <f t="shared" si="72"/>
        <v>4.578320096319441</v>
      </c>
      <c r="BE196" s="3">
        <f t="shared" si="73"/>
        <v>6.871679903680557</v>
      </c>
      <c r="BF196" s="3">
        <f t="shared" si="74"/>
        <v>-3.554349559902708</v>
      </c>
      <c r="BG196" s="3">
        <f t="shared" si="75"/>
        <v>-28.302399999999995</v>
      </c>
      <c r="BI196" s="3">
        <v>-0.29999999999999233</v>
      </c>
      <c r="BJ196" s="3">
        <f t="shared" si="76"/>
        <v>-2.578221060473532</v>
      </c>
      <c r="BK196" s="3">
        <f t="shared" si="77"/>
        <v>2.345317976910633</v>
      </c>
      <c r="BL196" s="3">
        <v>-0.29999999999999233</v>
      </c>
      <c r="BM196" s="3">
        <f t="shared" si="78"/>
        <v>-1.4913654543294705</v>
      </c>
      <c r="BN196" s="3">
        <f t="shared" si="79"/>
        <v>1.4913654543294705</v>
      </c>
    </row>
    <row r="197" spans="15:66" ht="12.75">
      <c r="O197" s="3">
        <f t="shared" si="67"/>
        <v>62.75</v>
      </c>
      <c r="P197" s="3">
        <f t="shared" si="68"/>
        <v>15.120000000000022</v>
      </c>
      <c r="Q197" s="3">
        <f t="shared" si="69"/>
        <v>27.750000000000007</v>
      </c>
      <c r="R197" s="3">
        <f t="shared" si="70"/>
        <v>31.601849629412534</v>
      </c>
      <c r="S197" s="19">
        <f t="shared" si="71"/>
        <v>61.41558584152767</v>
      </c>
      <c r="BA197" s="3">
        <v>1.5</v>
      </c>
      <c r="BB197" s="3">
        <v>2.8</v>
      </c>
      <c r="BC197" s="3">
        <v>1.9</v>
      </c>
      <c r="BD197" s="3">
        <f t="shared" si="72"/>
        <v>4.578320096319441</v>
      </c>
      <c r="BE197" s="3">
        <f t="shared" si="73"/>
        <v>6.871679903680557</v>
      </c>
      <c r="BF197" s="3">
        <f t="shared" si="74"/>
        <v>-3.554349559902708</v>
      </c>
      <c r="BG197" s="3">
        <f t="shared" si="75"/>
        <v>-28.302399999999995</v>
      </c>
      <c r="BI197" s="3">
        <v>-0.24999999999999234</v>
      </c>
      <c r="BJ197" s="3">
        <f t="shared" si="76"/>
        <v>-2.5663426016198776</v>
      </c>
      <c r="BK197" s="3">
        <f t="shared" si="77"/>
        <v>2.3722566986507965</v>
      </c>
      <c r="BL197" s="3">
        <v>-0.24999999999999234</v>
      </c>
      <c r="BM197" s="3">
        <f t="shared" si="78"/>
        <v>-1.4940090822197511</v>
      </c>
      <c r="BN197" s="3">
        <f t="shared" si="79"/>
        <v>1.4940090822197511</v>
      </c>
    </row>
    <row r="198" spans="15:66" ht="12.75">
      <c r="O198" s="3">
        <f t="shared" si="67"/>
        <v>62.75</v>
      </c>
      <c r="P198" s="3">
        <f t="shared" si="68"/>
        <v>15.120000000000022</v>
      </c>
      <c r="Q198" s="3">
        <f t="shared" si="69"/>
        <v>27.750000000000007</v>
      </c>
      <c r="R198" s="3">
        <f t="shared" si="70"/>
        <v>31.601849629412534</v>
      </c>
      <c r="S198" s="19">
        <f t="shared" si="71"/>
        <v>61.41558584152767</v>
      </c>
      <c r="BA198" s="3">
        <v>1.5</v>
      </c>
      <c r="BB198" s="3">
        <v>2.8</v>
      </c>
      <c r="BC198" s="3">
        <v>1.9</v>
      </c>
      <c r="BD198" s="3">
        <f t="shared" si="72"/>
        <v>4.578320096319441</v>
      </c>
      <c r="BE198" s="3">
        <f t="shared" si="73"/>
        <v>6.871679903680557</v>
      </c>
      <c r="BF198" s="3">
        <f t="shared" si="74"/>
        <v>-3.554349559902708</v>
      </c>
      <c r="BG198" s="3">
        <f t="shared" si="75"/>
        <v>-28.302399999999995</v>
      </c>
      <c r="BI198" s="3">
        <v>-0.19999999999999235</v>
      </c>
      <c r="BJ198" s="3">
        <f t="shared" si="76"/>
        <v>-2.5530779903858214</v>
      </c>
      <c r="BK198" s="3">
        <f t="shared" si="77"/>
        <v>2.3978092680105574</v>
      </c>
      <c r="BL198" s="3">
        <v>-0.19999999999999235</v>
      </c>
      <c r="BM198" s="3">
        <f t="shared" si="78"/>
        <v>-1.4961685761181012</v>
      </c>
      <c r="BN198" s="3">
        <f t="shared" si="79"/>
        <v>1.4961685761181012</v>
      </c>
    </row>
    <row r="199" spans="15:66" ht="12.75">
      <c r="O199" s="3">
        <f t="shared" si="67"/>
        <v>62.75</v>
      </c>
      <c r="P199" s="3">
        <f t="shared" si="68"/>
        <v>15.120000000000022</v>
      </c>
      <c r="Q199" s="3">
        <f t="shared" si="69"/>
        <v>27.750000000000007</v>
      </c>
      <c r="R199" s="3">
        <f t="shared" si="70"/>
        <v>31.601849629412534</v>
      </c>
      <c r="S199" s="19">
        <f t="shared" si="71"/>
        <v>61.41558584152767</v>
      </c>
      <c r="BA199" s="3">
        <v>1.5</v>
      </c>
      <c r="BB199" s="3">
        <v>2.8</v>
      </c>
      <c r="BC199" s="3">
        <v>1.9</v>
      </c>
      <c r="BD199" s="3">
        <f t="shared" si="72"/>
        <v>4.578320096319441</v>
      </c>
      <c r="BE199" s="3">
        <f t="shared" si="73"/>
        <v>6.871679903680557</v>
      </c>
      <c r="BF199" s="3">
        <f t="shared" si="74"/>
        <v>-3.554349559902708</v>
      </c>
      <c r="BG199" s="3">
        <f t="shared" si="75"/>
        <v>-28.302399999999995</v>
      </c>
      <c r="BI199" s="3">
        <v>-0.14999999999999236</v>
      </c>
      <c r="BJ199" s="3">
        <f t="shared" si="76"/>
        <v>-2.5384375281202667</v>
      </c>
      <c r="BK199" s="3">
        <f t="shared" si="77"/>
        <v>2.4219859863388207</v>
      </c>
      <c r="BL199" s="3">
        <v>-0.14999999999999236</v>
      </c>
      <c r="BM199" s="3">
        <f t="shared" si="78"/>
        <v>-1.4978460300016947</v>
      </c>
      <c r="BN199" s="3">
        <f t="shared" si="79"/>
        <v>1.4978460300016947</v>
      </c>
    </row>
    <row r="200" spans="15:66" ht="12.75">
      <c r="O200" s="3">
        <f t="shared" si="67"/>
        <v>62.75</v>
      </c>
      <c r="P200" s="3">
        <f t="shared" si="68"/>
        <v>15.120000000000022</v>
      </c>
      <c r="Q200" s="3">
        <f t="shared" si="69"/>
        <v>27.750000000000007</v>
      </c>
      <c r="R200" s="3">
        <f t="shared" si="70"/>
        <v>31.601849629412534</v>
      </c>
      <c r="S200" s="19">
        <f t="shared" si="71"/>
        <v>61.41558584152767</v>
      </c>
      <c r="BA200" s="3">
        <v>1.5</v>
      </c>
      <c r="BB200" s="3">
        <v>2.8</v>
      </c>
      <c r="BC200" s="3">
        <v>1.9</v>
      </c>
      <c r="BD200" s="3">
        <f t="shared" si="72"/>
        <v>4.578320096319441</v>
      </c>
      <c r="BE200" s="3">
        <f t="shared" si="73"/>
        <v>6.871679903680557</v>
      </c>
      <c r="BF200" s="3">
        <f t="shared" si="74"/>
        <v>-3.554349559902708</v>
      </c>
      <c r="BG200" s="3">
        <f t="shared" si="75"/>
        <v>-28.302399999999995</v>
      </c>
      <c r="BI200" s="3">
        <v>-0.09999999999999236</v>
      </c>
      <c r="BJ200" s="3">
        <f t="shared" si="76"/>
        <v>-2.5224291390615163</v>
      </c>
      <c r="BK200" s="3">
        <f t="shared" si="77"/>
        <v>2.4447947778738874</v>
      </c>
      <c r="BL200" s="3">
        <v>-0.09999999999999236</v>
      </c>
      <c r="BM200" s="3">
        <f t="shared" si="78"/>
        <v>-1.4990430621035598</v>
      </c>
      <c r="BN200" s="3">
        <f t="shared" si="79"/>
        <v>1.4990430621035598</v>
      </c>
    </row>
    <row r="201" spans="15:66" ht="12.75">
      <c r="O201" s="3">
        <f t="shared" si="67"/>
        <v>62.75</v>
      </c>
      <c r="P201" s="3">
        <f t="shared" si="68"/>
        <v>15.120000000000022</v>
      </c>
      <c r="Q201" s="3">
        <f t="shared" si="69"/>
        <v>27.750000000000007</v>
      </c>
      <c r="R201" s="3">
        <f t="shared" si="70"/>
        <v>31.601849629412534</v>
      </c>
      <c r="S201" s="19">
        <f t="shared" si="71"/>
        <v>61.41558584152767</v>
      </c>
      <c r="BA201" s="3">
        <v>1.5</v>
      </c>
      <c r="BB201" s="3">
        <v>2.8</v>
      </c>
      <c r="BC201" s="3">
        <v>1.9</v>
      </c>
      <c r="BD201" s="3">
        <f t="shared" si="72"/>
        <v>4.578320096319441</v>
      </c>
      <c r="BE201" s="3">
        <f t="shared" si="73"/>
        <v>6.871679903680557</v>
      </c>
      <c r="BF201" s="3">
        <f t="shared" si="74"/>
        <v>-3.554349559902708</v>
      </c>
      <c r="BG201" s="3">
        <f t="shared" si="75"/>
        <v>-28.302399999999995</v>
      </c>
      <c r="BI201" s="3">
        <v>-0.049999999999992356</v>
      </c>
      <c r="BJ201" s="3">
        <f t="shared" si="76"/>
        <v>-2.5050584369105118</v>
      </c>
      <c r="BK201" s="3">
        <f t="shared" si="77"/>
        <v>2.4662412563167</v>
      </c>
      <c r="BL201" s="3">
        <v>-0.049999999999992356</v>
      </c>
      <c r="BM201" s="3">
        <f t="shared" si="78"/>
        <v>-1.499760822768152</v>
      </c>
      <c r="BN201" s="3">
        <f t="shared" si="79"/>
        <v>1.499760822768152</v>
      </c>
    </row>
    <row r="202" spans="15:66" ht="12.75">
      <c r="O202" s="3">
        <f t="shared" si="67"/>
        <v>62.75</v>
      </c>
      <c r="P202" s="3">
        <f t="shared" si="68"/>
        <v>15.120000000000022</v>
      </c>
      <c r="Q202" s="3">
        <f t="shared" si="69"/>
        <v>27.750000000000007</v>
      </c>
      <c r="R202" s="3">
        <f t="shared" si="70"/>
        <v>31.601849629412534</v>
      </c>
      <c r="S202" s="19">
        <f t="shared" si="71"/>
        <v>61.41558584152767</v>
      </c>
      <c r="BA202" s="3">
        <v>1.5</v>
      </c>
      <c r="BB202" s="3">
        <v>2.8</v>
      </c>
      <c r="BC202" s="3">
        <v>1.9</v>
      </c>
      <c r="BD202" s="3">
        <f t="shared" si="72"/>
        <v>4.578320096319441</v>
      </c>
      <c r="BE202" s="3">
        <f t="shared" si="73"/>
        <v>6.871679903680557</v>
      </c>
      <c r="BF202" s="3">
        <f t="shared" si="74"/>
        <v>-3.554349559902708</v>
      </c>
      <c r="BG202" s="3">
        <f t="shared" si="75"/>
        <v>-28.302399999999995</v>
      </c>
      <c r="BI202" s="3">
        <v>7.646661082105766E-15</v>
      </c>
      <c r="BJ202" s="3">
        <f t="shared" si="76"/>
        <v>-2.486328771477949</v>
      </c>
      <c r="BK202" s="3">
        <f t="shared" si="77"/>
        <v>2.486328771477955</v>
      </c>
      <c r="BL202" s="3">
        <v>7.646661082105766E-15</v>
      </c>
      <c r="BM202" s="3">
        <f t="shared" si="78"/>
        <v>-1.5</v>
      </c>
      <c r="BN202" s="3">
        <f t="shared" si="79"/>
        <v>1.5</v>
      </c>
    </row>
    <row r="203" spans="15:66" ht="12.75">
      <c r="O203" s="3">
        <f t="shared" si="67"/>
        <v>62.75</v>
      </c>
      <c r="P203" s="3">
        <f t="shared" si="68"/>
        <v>15.120000000000022</v>
      </c>
      <c r="Q203" s="3">
        <f t="shared" si="69"/>
        <v>27.750000000000007</v>
      </c>
      <c r="R203" s="3">
        <f t="shared" si="70"/>
        <v>31.601849629412534</v>
      </c>
      <c r="S203" s="19">
        <f t="shared" si="71"/>
        <v>61.41558584152767</v>
      </c>
      <c r="BA203" s="3">
        <v>1.5</v>
      </c>
      <c r="BB203" s="3">
        <v>2.8</v>
      </c>
      <c r="BC203" s="3">
        <v>1.9</v>
      </c>
      <c r="BD203" s="3">
        <f t="shared" si="72"/>
        <v>4.578320096319441</v>
      </c>
      <c r="BE203" s="3">
        <f t="shared" si="73"/>
        <v>6.871679903680557</v>
      </c>
      <c r="BF203" s="3">
        <f t="shared" si="74"/>
        <v>-3.554349559902708</v>
      </c>
      <c r="BG203" s="3">
        <f t="shared" si="75"/>
        <v>-28.302399999999995</v>
      </c>
      <c r="BI203" s="3">
        <v>0.05000000000000765</v>
      </c>
      <c r="BJ203" s="3">
        <f t="shared" si="76"/>
        <v>-2.4662412563166938</v>
      </c>
      <c r="BK203" s="3">
        <f t="shared" si="77"/>
        <v>2.505058436910517</v>
      </c>
      <c r="BL203" s="3">
        <v>0.05000000000000765</v>
      </c>
      <c r="BM203" s="3">
        <f t="shared" si="78"/>
        <v>-1.4997608227681518</v>
      </c>
      <c r="BN203" s="3">
        <f t="shared" si="79"/>
        <v>1.4997608227681518</v>
      </c>
    </row>
    <row r="204" spans="15:66" ht="12.75">
      <c r="O204" s="3">
        <f t="shared" si="67"/>
        <v>62.75</v>
      </c>
      <c r="P204" s="3">
        <f t="shared" si="68"/>
        <v>15.120000000000022</v>
      </c>
      <c r="Q204" s="3">
        <f t="shared" si="69"/>
        <v>27.750000000000007</v>
      </c>
      <c r="R204" s="3">
        <f t="shared" si="70"/>
        <v>31.601849629412534</v>
      </c>
      <c r="S204" s="19">
        <f t="shared" si="71"/>
        <v>61.41558584152767</v>
      </c>
      <c r="BA204" s="3">
        <v>1.5</v>
      </c>
      <c r="BB204" s="3">
        <v>2.8</v>
      </c>
      <c r="BC204" s="3">
        <v>1.9</v>
      </c>
      <c r="BD204" s="3">
        <f t="shared" si="72"/>
        <v>4.578320096319441</v>
      </c>
      <c r="BE204" s="3">
        <f t="shared" si="73"/>
        <v>6.871679903680557</v>
      </c>
      <c r="BF204" s="3">
        <f t="shared" si="74"/>
        <v>-3.554349559902708</v>
      </c>
      <c r="BG204" s="3">
        <f t="shared" si="75"/>
        <v>-28.302399999999995</v>
      </c>
      <c r="BI204" s="3">
        <v>0.10000000000000765</v>
      </c>
      <c r="BJ204" s="3">
        <f t="shared" si="76"/>
        <v>-2.4447947778738808</v>
      </c>
      <c r="BK204" s="3">
        <f t="shared" si="77"/>
        <v>2.522429139061521</v>
      </c>
      <c r="BL204" s="3">
        <v>0.10000000000000765</v>
      </c>
      <c r="BM204" s="3">
        <f t="shared" si="78"/>
        <v>-1.4990430621035595</v>
      </c>
      <c r="BN204" s="3">
        <f t="shared" si="79"/>
        <v>1.4990430621035595</v>
      </c>
    </row>
    <row r="205" spans="15:66" ht="12.75">
      <c r="O205" s="3">
        <f t="shared" si="67"/>
        <v>62.75</v>
      </c>
      <c r="P205" s="3">
        <f t="shared" si="68"/>
        <v>15.120000000000022</v>
      </c>
      <c r="Q205" s="3">
        <f t="shared" si="69"/>
        <v>27.750000000000007</v>
      </c>
      <c r="R205" s="3">
        <f t="shared" si="70"/>
        <v>31.601849629412534</v>
      </c>
      <c r="S205" s="19">
        <f t="shared" si="71"/>
        <v>61.41558584152767</v>
      </c>
      <c r="BA205" s="3">
        <v>1.5</v>
      </c>
      <c r="BB205" s="3">
        <v>2.8</v>
      </c>
      <c r="BC205" s="3">
        <v>1.9</v>
      </c>
      <c r="BD205" s="3">
        <f t="shared" si="72"/>
        <v>4.578320096319441</v>
      </c>
      <c r="BE205" s="3">
        <f t="shared" si="73"/>
        <v>6.871679903680557</v>
      </c>
      <c r="BF205" s="3">
        <f t="shared" si="74"/>
        <v>-3.554349559902708</v>
      </c>
      <c r="BG205" s="3">
        <f t="shared" si="75"/>
        <v>-28.302399999999995</v>
      </c>
      <c r="BI205" s="3">
        <v>0.15000000000000765</v>
      </c>
      <c r="BJ205" s="3">
        <f t="shared" si="76"/>
        <v>-2.421985986338813</v>
      </c>
      <c r="BK205" s="3">
        <f t="shared" si="77"/>
        <v>2.5384375281202716</v>
      </c>
      <c r="BL205" s="3">
        <v>0.15000000000000765</v>
      </c>
      <c r="BM205" s="3">
        <f t="shared" si="78"/>
        <v>-1.497846030001694</v>
      </c>
      <c r="BN205" s="3">
        <f t="shared" si="79"/>
        <v>1.497846030001694</v>
      </c>
    </row>
    <row r="206" spans="15:66" ht="12.75">
      <c r="O206" s="3">
        <f t="shared" si="67"/>
        <v>62.75</v>
      </c>
      <c r="P206" s="3">
        <f t="shared" si="68"/>
        <v>15.120000000000022</v>
      </c>
      <c r="Q206" s="3">
        <f t="shared" si="69"/>
        <v>27.750000000000007</v>
      </c>
      <c r="R206" s="3">
        <f t="shared" si="70"/>
        <v>31.601849629412534</v>
      </c>
      <c r="S206" s="19">
        <f t="shared" si="71"/>
        <v>61.41558584152767</v>
      </c>
      <c r="BA206" s="3">
        <v>1.5</v>
      </c>
      <c r="BB206" s="3">
        <v>2.8</v>
      </c>
      <c r="BC206" s="3">
        <v>1.9</v>
      </c>
      <c r="BD206" s="3">
        <f t="shared" si="72"/>
        <v>4.578320096319441</v>
      </c>
      <c r="BE206" s="3">
        <f t="shared" si="73"/>
        <v>6.871679903680557</v>
      </c>
      <c r="BF206" s="3">
        <f t="shared" si="74"/>
        <v>-3.554349559902708</v>
      </c>
      <c r="BG206" s="3">
        <f t="shared" si="75"/>
        <v>-28.302399999999995</v>
      </c>
      <c r="BI206" s="3">
        <v>0.20000000000000767</v>
      </c>
      <c r="BJ206" s="3">
        <f t="shared" si="76"/>
        <v>-2.39780926801055</v>
      </c>
      <c r="BK206" s="3">
        <f t="shared" si="77"/>
        <v>2.5530779903858254</v>
      </c>
      <c r="BL206" s="3">
        <v>0.20000000000000767</v>
      </c>
      <c r="BM206" s="3">
        <f t="shared" si="78"/>
        <v>-1.4961685761181005</v>
      </c>
      <c r="BN206" s="3">
        <f t="shared" si="79"/>
        <v>1.4961685761181005</v>
      </c>
    </row>
    <row r="207" spans="15:66" ht="12.75">
      <c r="O207" s="3">
        <f t="shared" si="67"/>
        <v>62.75</v>
      </c>
      <c r="P207" s="3">
        <f t="shared" si="68"/>
        <v>15.120000000000022</v>
      </c>
      <c r="Q207" s="3">
        <f t="shared" si="69"/>
        <v>27.750000000000007</v>
      </c>
      <c r="R207" s="3">
        <f t="shared" si="70"/>
        <v>31.601849629412534</v>
      </c>
      <c r="S207" s="19">
        <f t="shared" si="71"/>
        <v>61.41558584152767</v>
      </c>
      <c r="BA207" s="3">
        <v>1.5</v>
      </c>
      <c r="BB207" s="3">
        <v>2.8</v>
      </c>
      <c r="BC207" s="3">
        <v>1.9</v>
      </c>
      <c r="BD207" s="3">
        <f t="shared" si="72"/>
        <v>4.578320096319441</v>
      </c>
      <c r="BE207" s="3">
        <f t="shared" si="73"/>
        <v>6.871679903680557</v>
      </c>
      <c r="BF207" s="3">
        <f t="shared" si="74"/>
        <v>-3.554349559902708</v>
      </c>
      <c r="BG207" s="3">
        <f t="shared" si="75"/>
        <v>-28.302399999999995</v>
      </c>
      <c r="BI207" s="3">
        <v>0.25000000000000766</v>
      </c>
      <c r="BJ207" s="3">
        <f t="shared" si="76"/>
        <v>-2.372256698650788</v>
      </c>
      <c r="BK207" s="3">
        <f t="shared" si="77"/>
        <v>2.5663426016198816</v>
      </c>
      <c r="BL207" s="3">
        <v>0.25000000000000766</v>
      </c>
      <c r="BM207" s="3">
        <f t="shared" si="78"/>
        <v>-1.4940090822197505</v>
      </c>
      <c r="BN207" s="3">
        <f t="shared" si="79"/>
        <v>1.4940090822197505</v>
      </c>
    </row>
    <row r="208" spans="15:66" ht="12.75">
      <c r="O208" s="3">
        <f t="shared" si="67"/>
        <v>62.75</v>
      </c>
      <c r="P208" s="3">
        <f t="shared" si="68"/>
        <v>15.120000000000022</v>
      </c>
      <c r="Q208" s="3">
        <f t="shared" si="69"/>
        <v>27.750000000000007</v>
      </c>
      <c r="R208" s="3">
        <f t="shared" si="70"/>
        <v>31.601849629412534</v>
      </c>
      <c r="S208" s="19">
        <f t="shared" si="71"/>
        <v>61.41558584152767</v>
      </c>
      <c r="BA208" s="3">
        <v>1.5</v>
      </c>
      <c r="BB208" s="3">
        <v>2.8</v>
      </c>
      <c r="BC208" s="3">
        <v>1.9</v>
      </c>
      <c r="BD208" s="3">
        <f t="shared" si="72"/>
        <v>4.578320096319441</v>
      </c>
      <c r="BE208" s="3">
        <f t="shared" si="73"/>
        <v>6.871679903680557</v>
      </c>
      <c r="BF208" s="3">
        <f t="shared" si="74"/>
        <v>-3.554349559902708</v>
      </c>
      <c r="BG208" s="3">
        <f t="shared" si="75"/>
        <v>-28.302399999999995</v>
      </c>
      <c r="BI208" s="3">
        <v>0.30000000000000765</v>
      </c>
      <c r="BJ208" s="3">
        <f t="shared" si="76"/>
        <v>-2.3453179769106245</v>
      </c>
      <c r="BK208" s="3">
        <f t="shared" si="77"/>
        <v>2.578221060473535</v>
      </c>
      <c r="BL208" s="3">
        <v>0.30000000000000765</v>
      </c>
      <c r="BM208" s="3">
        <f t="shared" si="78"/>
        <v>-1.4913654543294697</v>
      </c>
      <c r="BN208" s="3">
        <f t="shared" si="79"/>
        <v>1.4913654543294697</v>
      </c>
    </row>
    <row r="209" spans="15:66" ht="12.75">
      <c r="O209" s="3">
        <f t="shared" si="67"/>
        <v>62.75</v>
      </c>
      <c r="P209" s="3">
        <f t="shared" si="68"/>
        <v>15.120000000000022</v>
      </c>
      <c r="Q209" s="3">
        <f t="shared" si="69"/>
        <v>27.750000000000007</v>
      </c>
      <c r="R209" s="3">
        <f t="shared" si="70"/>
        <v>31.601849629412534</v>
      </c>
      <c r="S209" s="19">
        <f t="shared" si="71"/>
        <v>61.41558584152767</v>
      </c>
      <c r="BA209" s="3">
        <v>1.5</v>
      </c>
      <c r="BB209" s="3">
        <v>2.8</v>
      </c>
      <c r="BC209" s="3">
        <v>1.9</v>
      </c>
      <c r="BD209" s="3">
        <f t="shared" si="72"/>
        <v>4.578320096319441</v>
      </c>
      <c r="BE209" s="3">
        <f t="shared" si="73"/>
        <v>6.871679903680557</v>
      </c>
      <c r="BF209" s="3">
        <f t="shared" si="74"/>
        <v>-3.554349559902708</v>
      </c>
      <c r="BG209" s="3">
        <f t="shared" si="75"/>
        <v>-28.302399999999995</v>
      </c>
      <c r="BI209" s="3">
        <v>0.35000000000000764</v>
      </c>
      <c r="BJ209" s="3">
        <f t="shared" si="76"/>
        <v>-2.316980336510398</v>
      </c>
      <c r="BK209" s="3">
        <f t="shared" si="77"/>
        <v>2.5887006006671256</v>
      </c>
      <c r="BL209" s="3">
        <v>0.35000000000000764</v>
      </c>
      <c r="BM209" s="3">
        <f t="shared" si="78"/>
        <v>-1.4882351124738318</v>
      </c>
      <c r="BN209" s="3">
        <f t="shared" si="79"/>
        <v>1.4882351124738318</v>
      </c>
    </row>
    <row r="210" spans="15:66" ht="12.75">
      <c r="O210" s="3">
        <f t="shared" si="67"/>
        <v>62.75</v>
      </c>
      <c r="P210" s="3">
        <f t="shared" si="68"/>
        <v>15.120000000000022</v>
      </c>
      <c r="Q210" s="3">
        <f t="shared" si="69"/>
        <v>27.750000000000007</v>
      </c>
      <c r="R210" s="3">
        <f t="shared" si="70"/>
        <v>31.601849629412534</v>
      </c>
      <c r="S210" s="19">
        <f t="shared" si="71"/>
        <v>61.41558584152767</v>
      </c>
      <c r="BA210" s="3">
        <v>1.5</v>
      </c>
      <c r="BB210" s="3">
        <v>2.8</v>
      </c>
      <c r="BC210" s="3">
        <v>1.9</v>
      </c>
      <c r="BD210" s="3">
        <f t="shared" si="72"/>
        <v>4.578320096319441</v>
      </c>
      <c r="BE210" s="3">
        <f t="shared" si="73"/>
        <v>6.871679903680557</v>
      </c>
      <c r="BF210" s="3">
        <f t="shared" si="74"/>
        <v>-3.554349559902708</v>
      </c>
      <c r="BG210" s="3">
        <f t="shared" si="75"/>
        <v>-28.302399999999995</v>
      </c>
      <c r="BI210" s="3">
        <v>0.4000000000000076</v>
      </c>
      <c r="BJ210" s="3">
        <f t="shared" si="76"/>
        <v>-2.2872284353946997</v>
      </c>
      <c r="BK210" s="3">
        <f t="shared" si="77"/>
        <v>2.5977658801452455</v>
      </c>
      <c r="BL210" s="3">
        <v>0.4000000000000076</v>
      </c>
      <c r="BM210" s="3">
        <f t="shared" si="78"/>
        <v>-1.48461497791618</v>
      </c>
      <c r="BN210" s="3">
        <f t="shared" si="79"/>
        <v>1.48461497791618</v>
      </c>
    </row>
    <row r="211" spans="15:66" ht="12.75">
      <c r="O211" s="3">
        <f t="shared" si="67"/>
        <v>62.75</v>
      </c>
      <c r="P211" s="3">
        <f t="shared" si="68"/>
        <v>15.120000000000022</v>
      </c>
      <c r="Q211" s="3">
        <f t="shared" si="69"/>
        <v>27.750000000000007</v>
      </c>
      <c r="R211" s="3">
        <f t="shared" si="70"/>
        <v>31.601849629412534</v>
      </c>
      <c r="S211" s="19">
        <f t="shared" si="71"/>
        <v>61.41558584152767</v>
      </c>
      <c r="BA211" s="3">
        <v>1.5</v>
      </c>
      <c r="BB211" s="3">
        <v>2.8</v>
      </c>
      <c r="BC211" s="3">
        <v>1.9</v>
      </c>
      <c r="BD211" s="3">
        <f t="shared" si="72"/>
        <v>4.578320096319441</v>
      </c>
      <c r="BE211" s="3">
        <f t="shared" si="73"/>
        <v>6.871679903680557</v>
      </c>
      <c r="BF211" s="3">
        <f t="shared" si="74"/>
        <v>-3.554349559902708</v>
      </c>
      <c r="BG211" s="3">
        <f t="shared" si="75"/>
        <v>-28.302399999999995</v>
      </c>
      <c r="BI211" s="3">
        <v>0.4500000000000076</v>
      </c>
      <c r="BJ211" s="3">
        <f t="shared" si="76"/>
        <v>-2.2560442195614896</v>
      </c>
      <c r="BK211" s="3">
        <f t="shared" si="77"/>
        <v>2.6053988449058525</v>
      </c>
      <c r="BL211" s="3">
        <v>0.4500000000000076</v>
      </c>
      <c r="BM211" s="3">
        <f t="shared" si="78"/>
        <v>-1.4805014577252291</v>
      </c>
      <c r="BN211" s="3">
        <f t="shared" si="79"/>
        <v>1.4805014577252291</v>
      </c>
    </row>
    <row r="212" spans="15:66" ht="12.75">
      <c r="O212" s="3">
        <f t="shared" si="67"/>
        <v>62.75</v>
      </c>
      <c r="P212" s="3">
        <f t="shared" si="68"/>
        <v>15.120000000000022</v>
      </c>
      <c r="Q212" s="3">
        <f t="shared" si="69"/>
        <v>27.750000000000007</v>
      </c>
      <c r="R212" s="3">
        <f t="shared" si="70"/>
        <v>31.601849629412534</v>
      </c>
      <c r="S212" s="19">
        <f t="shared" si="71"/>
        <v>61.41558584152767</v>
      </c>
      <c r="BA212" s="3">
        <v>1.5</v>
      </c>
      <c r="BB212" s="3">
        <v>2.8</v>
      </c>
      <c r="BC212" s="3">
        <v>1.9</v>
      </c>
      <c r="BD212" s="3">
        <f t="shared" si="72"/>
        <v>4.578320096319441</v>
      </c>
      <c r="BE212" s="3">
        <f t="shared" si="73"/>
        <v>6.871679903680557</v>
      </c>
      <c r="BF212" s="3">
        <f t="shared" si="74"/>
        <v>-3.554349559902708</v>
      </c>
      <c r="BG212" s="3">
        <f t="shared" si="75"/>
        <v>-28.302399999999995</v>
      </c>
      <c r="BI212" s="3">
        <v>0.5000000000000077</v>
      </c>
      <c r="BJ212" s="3">
        <f t="shared" si="76"/>
        <v>-2.2234067586530233</v>
      </c>
      <c r="BK212" s="3">
        <f t="shared" si="77"/>
        <v>2.6115785645912033</v>
      </c>
      <c r="BL212" s="3">
        <v>0.5000000000000077</v>
      </c>
      <c r="BM212" s="3">
        <f t="shared" si="78"/>
        <v>-1.4758904264952752</v>
      </c>
      <c r="BN212" s="3">
        <f t="shared" si="79"/>
        <v>1.4758904264952752</v>
      </c>
    </row>
    <row r="213" spans="15:66" ht="12.75">
      <c r="O213" s="3">
        <f t="shared" si="67"/>
        <v>62.75</v>
      </c>
      <c r="P213" s="3">
        <f t="shared" si="68"/>
        <v>15.120000000000022</v>
      </c>
      <c r="Q213" s="3">
        <f t="shared" si="69"/>
        <v>27.750000000000007</v>
      </c>
      <c r="R213" s="3">
        <f t="shared" si="70"/>
        <v>31.601849629412534</v>
      </c>
      <c r="S213" s="19">
        <f t="shared" si="71"/>
        <v>61.41558584152767</v>
      </c>
      <c r="BA213" s="3">
        <v>1.5</v>
      </c>
      <c r="BB213" s="3">
        <v>2.8</v>
      </c>
      <c r="BC213" s="3">
        <v>1.9</v>
      </c>
      <c r="BD213" s="3">
        <f t="shared" si="72"/>
        <v>4.578320096319441</v>
      </c>
      <c r="BE213" s="3">
        <f t="shared" si="73"/>
        <v>6.871679903680557</v>
      </c>
      <c r="BF213" s="3">
        <f t="shared" si="74"/>
        <v>-3.554349559902708</v>
      </c>
      <c r="BG213" s="3">
        <f t="shared" si="75"/>
        <v>-28.302399999999995</v>
      </c>
      <c r="BI213" s="3">
        <v>0.5500000000000077</v>
      </c>
      <c r="BJ213" s="3">
        <f t="shared" si="76"/>
        <v>-2.1892920496694086</v>
      </c>
      <c r="BK213" s="3">
        <f t="shared" si="77"/>
        <v>2.6162810362014066</v>
      </c>
      <c r="BL213" s="3">
        <v>0.5500000000000077</v>
      </c>
      <c r="BM213" s="3">
        <f t="shared" si="78"/>
        <v>-1.4707772049956076</v>
      </c>
      <c r="BN213" s="3">
        <f t="shared" si="79"/>
        <v>1.4707772049956076</v>
      </c>
    </row>
    <row r="214" spans="15:66" ht="12.75">
      <c r="O214" s="3">
        <f t="shared" si="67"/>
        <v>62.75</v>
      </c>
      <c r="P214" s="3">
        <f t="shared" si="68"/>
        <v>15.120000000000022</v>
      </c>
      <c r="Q214" s="3">
        <f t="shared" si="69"/>
        <v>27.750000000000007</v>
      </c>
      <c r="R214" s="3">
        <f t="shared" si="70"/>
        <v>31.601849629412534</v>
      </c>
      <c r="S214" s="19">
        <f t="shared" si="71"/>
        <v>61.41558584152767</v>
      </c>
      <c r="BA214" s="3">
        <v>1.5</v>
      </c>
      <c r="BB214" s="3">
        <v>2.8</v>
      </c>
      <c r="BC214" s="3">
        <v>1.9</v>
      </c>
      <c r="BD214" s="3">
        <f t="shared" si="72"/>
        <v>4.578320096319441</v>
      </c>
      <c r="BE214" s="3">
        <f t="shared" si="73"/>
        <v>6.871679903680557</v>
      </c>
      <c r="BF214" s="3">
        <f t="shared" si="74"/>
        <v>-3.554349559902708</v>
      </c>
      <c r="BG214" s="3">
        <f t="shared" si="75"/>
        <v>-28.302399999999995</v>
      </c>
      <c r="BI214" s="3">
        <v>0.6000000000000077</v>
      </c>
      <c r="BJ214" s="3">
        <f t="shared" si="76"/>
        <v>-2.153672784288052</v>
      </c>
      <c r="BK214" s="3">
        <f t="shared" si="77"/>
        <v>2.619478951413867</v>
      </c>
      <c r="BL214" s="3">
        <v>0.6000000000000077</v>
      </c>
      <c r="BM214" s="3">
        <f t="shared" si="78"/>
        <v>-1.4651565354832858</v>
      </c>
      <c r="BN214" s="3">
        <f t="shared" si="79"/>
        <v>1.4651565354832858</v>
      </c>
    </row>
    <row r="215" spans="15:66" ht="12.75">
      <c r="O215" s="3">
        <f t="shared" si="67"/>
        <v>62.75</v>
      </c>
      <c r="P215" s="3">
        <f t="shared" si="68"/>
        <v>15.120000000000022</v>
      </c>
      <c r="Q215" s="3">
        <f t="shared" si="69"/>
        <v>27.750000000000007</v>
      </c>
      <c r="R215" s="3">
        <f t="shared" si="70"/>
        <v>31.601849629412534</v>
      </c>
      <c r="S215" s="19">
        <f t="shared" si="71"/>
        <v>61.41558584152767</v>
      </c>
      <c r="BA215" s="3">
        <v>1.5</v>
      </c>
      <c r="BB215" s="3">
        <v>2.8</v>
      </c>
      <c r="BC215" s="3">
        <v>1.9</v>
      </c>
      <c r="BD215" s="3">
        <f t="shared" si="72"/>
        <v>4.578320096319441</v>
      </c>
      <c r="BE215" s="3">
        <f t="shared" si="73"/>
        <v>6.871679903680557</v>
      </c>
      <c r="BF215" s="3">
        <f t="shared" si="74"/>
        <v>-3.554349559902708</v>
      </c>
      <c r="BG215" s="3">
        <f t="shared" si="75"/>
        <v>-28.302399999999995</v>
      </c>
      <c r="BI215" s="3">
        <v>0.6500000000000078</v>
      </c>
      <c r="BJ215" s="3">
        <f t="shared" si="76"/>
        <v>-2.1165180741989142</v>
      </c>
      <c r="BK215" s="3">
        <f t="shared" si="77"/>
        <v>2.6211414219185474</v>
      </c>
      <c r="BL215" s="3">
        <v>0.6500000000000078</v>
      </c>
      <c r="BM215" s="3">
        <f t="shared" si="78"/>
        <v>-1.4590225533638908</v>
      </c>
      <c r="BN215" s="3">
        <f t="shared" si="79"/>
        <v>1.4590225533638908</v>
      </c>
    </row>
    <row r="216" spans="15:66" ht="12.75">
      <c r="O216" s="3">
        <f t="shared" si="67"/>
        <v>62.75</v>
      </c>
      <c r="P216" s="3">
        <f t="shared" si="68"/>
        <v>15.120000000000022</v>
      </c>
      <c r="Q216" s="3">
        <f t="shared" si="69"/>
        <v>27.750000000000007</v>
      </c>
      <c r="R216" s="3">
        <f t="shared" si="70"/>
        <v>31.601849629412534</v>
      </c>
      <c r="S216" s="19">
        <f t="shared" si="71"/>
        <v>61.41558584152767</v>
      </c>
      <c r="BA216" s="3">
        <v>1.5</v>
      </c>
      <c r="BB216" s="3">
        <v>2.8</v>
      </c>
      <c r="BC216" s="3">
        <v>1.9</v>
      </c>
      <c r="BD216" s="3">
        <f t="shared" si="72"/>
        <v>4.578320096319441</v>
      </c>
      <c r="BE216" s="3">
        <f t="shared" si="73"/>
        <v>6.871679903680557</v>
      </c>
      <c r="BF216" s="3">
        <f t="shared" si="74"/>
        <v>-3.554349559902708</v>
      </c>
      <c r="BG216" s="3">
        <f t="shared" si="75"/>
        <v>-28.302399999999995</v>
      </c>
      <c r="BI216" s="3">
        <v>0.7000000000000078</v>
      </c>
      <c r="BJ216" s="3">
        <f t="shared" si="76"/>
        <v>-2.077793127537345</v>
      </c>
      <c r="BK216" s="3">
        <f t="shared" si="77"/>
        <v>2.621233655850795</v>
      </c>
      <c r="BL216" s="3">
        <v>0.7000000000000078</v>
      </c>
      <c r="BM216" s="3">
        <f t="shared" si="78"/>
        <v>-1.4523687548277802</v>
      </c>
      <c r="BN216" s="3">
        <f t="shared" si="79"/>
        <v>1.4523687548277802</v>
      </c>
    </row>
    <row r="217" spans="15:66" ht="12.75">
      <c r="O217" s="3">
        <f t="shared" si="67"/>
        <v>62.75</v>
      </c>
      <c r="P217" s="3">
        <f t="shared" si="68"/>
        <v>15.120000000000022</v>
      </c>
      <c r="Q217" s="3">
        <f t="shared" si="69"/>
        <v>27.750000000000007</v>
      </c>
      <c r="R217" s="3">
        <f t="shared" si="70"/>
        <v>31.601849629412534</v>
      </c>
      <c r="S217" s="19">
        <f t="shared" si="71"/>
        <v>61.41558584152767</v>
      </c>
      <c r="BA217" s="3">
        <v>1.5</v>
      </c>
      <c r="BB217" s="3">
        <v>2.8</v>
      </c>
      <c r="BC217" s="3">
        <v>1.9</v>
      </c>
      <c r="BD217" s="3">
        <f t="shared" si="72"/>
        <v>4.578320096319441</v>
      </c>
      <c r="BE217" s="3">
        <f t="shared" si="73"/>
        <v>6.871679903680557</v>
      </c>
      <c r="BF217" s="3">
        <f t="shared" si="74"/>
        <v>-3.554349559902708</v>
      </c>
      <c r="BG217" s="3">
        <f t="shared" si="75"/>
        <v>-28.302399999999995</v>
      </c>
      <c r="BI217" s="3">
        <v>0.7500000000000079</v>
      </c>
      <c r="BJ217" s="3">
        <f t="shared" si="76"/>
        <v>-2.0374588678351166</v>
      </c>
      <c r="BK217" s="3">
        <f t="shared" si="77"/>
        <v>2.619716576742384</v>
      </c>
      <c r="BL217" s="3">
        <v>0.7500000000000079</v>
      </c>
      <c r="BM217" s="3">
        <f t="shared" si="78"/>
        <v>-1.4451879600231643</v>
      </c>
      <c r="BN217" s="3">
        <f t="shared" si="79"/>
        <v>1.4451879600231643</v>
      </c>
    </row>
    <row r="218" spans="15:66" ht="12.75">
      <c r="O218" s="3">
        <f t="shared" si="67"/>
        <v>62.75</v>
      </c>
      <c r="P218" s="3">
        <f t="shared" si="68"/>
        <v>15.120000000000022</v>
      </c>
      <c r="Q218" s="3">
        <f t="shared" si="69"/>
        <v>27.750000000000007</v>
      </c>
      <c r="R218" s="3">
        <f t="shared" si="70"/>
        <v>31.601849629412534</v>
      </c>
      <c r="S218" s="19">
        <f t="shared" si="71"/>
        <v>61.41558584152767</v>
      </c>
      <c r="BA218" s="3">
        <v>1.5</v>
      </c>
      <c r="BB218" s="3">
        <v>2.8</v>
      </c>
      <c r="BC218" s="3">
        <v>1.9</v>
      </c>
      <c r="BD218" s="3">
        <f t="shared" si="72"/>
        <v>4.578320096319441</v>
      </c>
      <c r="BE218" s="3">
        <f t="shared" si="73"/>
        <v>6.871679903680557</v>
      </c>
      <c r="BF218" s="3">
        <f t="shared" si="74"/>
        <v>-3.554349559902708</v>
      </c>
      <c r="BG218" s="3">
        <f t="shared" si="75"/>
        <v>-28.302399999999995</v>
      </c>
      <c r="BI218" s="3">
        <v>0.8000000000000079</v>
      </c>
      <c r="BJ218" s="3">
        <f t="shared" si="76"/>
        <v>-1.9954714848116133</v>
      </c>
      <c r="BK218" s="3">
        <f t="shared" si="77"/>
        <v>2.6165463743126987</v>
      </c>
      <c r="BL218" s="3">
        <v>0.8000000000000079</v>
      </c>
      <c r="BM218" s="3">
        <f t="shared" si="78"/>
        <v>-1.4374722712498635</v>
      </c>
      <c r="BN218" s="3">
        <f t="shared" si="79"/>
        <v>1.4374722712498635</v>
      </c>
    </row>
    <row r="219" spans="15:66" ht="12.75">
      <c r="O219" s="3">
        <f t="shared" si="67"/>
        <v>62.75</v>
      </c>
      <c r="P219" s="3">
        <f t="shared" si="68"/>
        <v>15.120000000000022</v>
      </c>
      <c r="Q219" s="3">
        <f t="shared" si="69"/>
        <v>27.750000000000007</v>
      </c>
      <c r="R219" s="3">
        <f t="shared" si="70"/>
        <v>31.601849629412534</v>
      </c>
      <c r="S219" s="19">
        <f t="shared" si="71"/>
        <v>61.41558584152767</v>
      </c>
      <c r="BA219" s="3">
        <v>1.5</v>
      </c>
      <c r="BB219" s="3">
        <v>2.8</v>
      </c>
      <c r="BC219" s="3">
        <v>1.9</v>
      </c>
      <c r="BD219" s="3">
        <f t="shared" si="72"/>
        <v>4.578320096319441</v>
      </c>
      <c r="BE219" s="3">
        <f t="shared" si="73"/>
        <v>6.871679903680557</v>
      </c>
      <c r="BF219" s="3">
        <f t="shared" si="74"/>
        <v>-3.554349559902708</v>
      </c>
      <c r="BG219" s="3">
        <f t="shared" si="75"/>
        <v>-28.302399999999995</v>
      </c>
      <c r="BI219" s="3">
        <v>0.850000000000008</v>
      </c>
      <c r="BJ219" s="3">
        <f t="shared" si="76"/>
        <v>-1.9517819036492825</v>
      </c>
      <c r="BK219" s="3">
        <f t="shared" si="77"/>
        <v>2.611673973744185</v>
      </c>
      <c r="BL219" s="3">
        <v>0.850000000000008</v>
      </c>
      <c r="BM219" s="3">
        <f t="shared" si="78"/>
        <v>-1.4292130255665094</v>
      </c>
      <c r="BN219" s="3">
        <f t="shared" si="79"/>
        <v>1.4292130255665094</v>
      </c>
    </row>
    <row r="220" spans="15:66" ht="12.75">
      <c r="O220" s="3">
        <f t="shared" si="67"/>
        <v>62.75</v>
      </c>
      <c r="P220" s="3">
        <f t="shared" si="68"/>
        <v>15.120000000000022</v>
      </c>
      <c r="Q220" s="3">
        <f t="shared" si="69"/>
        <v>27.750000000000007</v>
      </c>
      <c r="R220" s="3">
        <f t="shared" si="70"/>
        <v>31.601849629412534</v>
      </c>
      <c r="S220" s="19">
        <f t="shared" si="71"/>
        <v>61.41558584152767</v>
      </c>
      <c r="BA220" s="3">
        <v>1.5</v>
      </c>
      <c r="BB220" s="3">
        <v>2.8</v>
      </c>
      <c r="BC220" s="3">
        <v>1.9</v>
      </c>
      <c r="BD220" s="3">
        <f t="shared" si="72"/>
        <v>4.578320096319441</v>
      </c>
      <c r="BE220" s="3">
        <f t="shared" si="73"/>
        <v>6.871679903680557</v>
      </c>
      <c r="BF220" s="3">
        <f t="shared" si="74"/>
        <v>-3.554349559902708</v>
      </c>
      <c r="BG220" s="3">
        <f t="shared" si="75"/>
        <v>-28.302399999999995</v>
      </c>
      <c r="BI220" s="3">
        <v>0.900000000000008</v>
      </c>
      <c r="BJ220" s="3">
        <f t="shared" si="76"/>
        <v>-1.906335155946597</v>
      </c>
      <c r="BK220" s="3">
        <f t="shared" si="77"/>
        <v>2.6050444066353173</v>
      </c>
      <c r="BL220" s="3">
        <v>0.900000000000008</v>
      </c>
      <c r="BM220" s="3">
        <f t="shared" si="78"/>
        <v>-1.4204007410960184</v>
      </c>
      <c r="BN220" s="3">
        <f t="shared" si="79"/>
        <v>1.4204007410960184</v>
      </c>
    </row>
    <row r="221" spans="15:66" ht="12.75">
      <c r="O221" s="3">
        <f t="shared" si="67"/>
        <v>62.75</v>
      </c>
      <c r="P221" s="3">
        <f t="shared" si="68"/>
        <v>15.120000000000022</v>
      </c>
      <c r="Q221" s="3">
        <f t="shared" si="69"/>
        <v>27.750000000000007</v>
      </c>
      <c r="R221" s="3">
        <f t="shared" si="70"/>
        <v>31.601849629412534</v>
      </c>
      <c r="S221" s="19">
        <f t="shared" si="71"/>
        <v>61.41558584152767</v>
      </c>
      <c r="BA221" s="3">
        <v>1.5</v>
      </c>
      <c r="BB221" s="3">
        <v>2.8</v>
      </c>
      <c r="BC221" s="3">
        <v>1.9</v>
      </c>
      <c r="BD221" s="3">
        <f t="shared" si="72"/>
        <v>4.578320096319441</v>
      </c>
      <c r="BE221" s="3">
        <f t="shared" si="73"/>
        <v>6.871679903680557</v>
      </c>
      <c r="BF221" s="3">
        <f t="shared" si="74"/>
        <v>-3.554349559902708</v>
      </c>
      <c r="BG221" s="3">
        <f t="shared" si="75"/>
        <v>-28.302399999999995</v>
      </c>
      <c r="BI221" s="3">
        <v>0.9500000000000081</v>
      </c>
      <c r="BJ221" s="3">
        <f t="shared" si="76"/>
        <v>-1.859069631049434</v>
      </c>
      <c r="BK221" s="3">
        <f t="shared" si="77"/>
        <v>2.5965960623319715</v>
      </c>
      <c r="BL221" s="3">
        <v>0.9500000000000081</v>
      </c>
      <c r="BM221" s="3">
        <f t="shared" si="78"/>
        <v>-1.411025056185633</v>
      </c>
      <c r="BN221" s="3">
        <f t="shared" si="79"/>
        <v>1.411025056185633</v>
      </c>
    </row>
    <row r="222" spans="15:66" ht="12.75">
      <c r="O222" s="3">
        <f t="shared" si="67"/>
        <v>62.75</v>
      </c>
      <c r="P222" s="3">
        <f t="shared" si="68"/>
        <v>15.120000000000022</v>
      </c>
      <c r="Q222" s="3">
        <f t="shared" si="69"/>
        <v>27.750000000000007</v>
      </c>
      <c r="R222" s="3">
        <f t="shared" si="70"/>
        <v>31.601849629412534</v>
      </c>
      <c r="S222" s="19">
        <f t="shared" si="71"/>
        <v>61.41558584152767</v>
      </c>
      <c r="BA222" s="3">
        <v>1.5</v>
      </c>
      <c r="BB222" s="3">
        <v>2.8</v>
      </c>
      <c r="BC222" s="3">
        <v>1.9</v>
      </c>
      <c r="BD222" s="3">
        <f t="shared" si="72"/>
        <v>4.578320096319441</v>
      </c>
      <c r="BE222" s="3">
        <f t="shared" si="73"/>
        <v>6.871679903680557</v>
      </c>
      <c r="BF222" s="3">
        <f t="shared" si="74"/>
        <v>-3.554349559902708</v>
      </c>
      <c r="BG222" s="3">
        <f t="shared" si="75"/>
        <v>-28.302399999999995</v>
      </c>
      <c r="BI222" s="3">
        <v>1.000000000000008</v>
      </c>
      <c r="BJ222" s="3">
        <f t="shared" si="76"/>
        <v>-1.8099161805514232</v>
      </c>
      <c r="BK222" s="3">
        <f t="shared" si="77"/>
        <v>2.586259792427778</v>
      </c>
      <c r="BL222" s="3">
        <v>1.000000000000008</v>
      </c>
      <c r="BM222" s="3">
        <f t="shared" si="78"/>
        <v>-1.4010746604237863</v>
      </c>
      <c r="BN222" s="3">
        <f t="shared" si="79"/>
        <v>1.4010746604237863</v>
      </c>
    </row>
    <row r="223" spans="15:66" ht="12.75">
      <c r="O223" s="3">
        <f t="shared" si="67"/>
        <v>62.75</v>
      </c>
      <c r="P223" s="3">
        <f t="shared" si="68"/>
        <v>15.120000000000022</v>
      </c>
      <c r="Q223" s="3">
        <f t="shared" si="69"/>
        <v>27.750000000000007</v>
      </c>
      <c r="R223" s="3">
        <f t="shared" si="70"/>
        <v>31.601849629412534</v>
      </c>
      <c r="S223" s="19">
        <f t="shared" si="71"/>
        <v>61.41558584152767</v>
      </c>
      <c r="BA223" s="3">
        <v>1.5</v>
      </c>
      <c r="BB223" s="3">
        <v>2.8</v>
      </c>
      <c r="BC223" s="3">
        <v>1.9</v>
      </c>
      <c r="BD223" s="3">
        <f t="shared" si="72"/>
        <v>4.578320096319441</v>
      </c>
      <c r="BE223" s="3">
        <f t="shared" si="73"/>
        <v>6.871679903680557</v>
      </c>
      <c r="BF223" s="3">
        <f t="shared" si="74"/>
        <v>-3.554349559902708</v>
      </c>
      <c r="BG223" s="3">
        <f t="shared" si="75"/>
        <v>-28.302399999999995</v>
      </c>
      <c r="BI223" s="3">
        <v>1.050000000000008</v>
      </c>
      <c r="BJ223" s="3">
        <f t="shared" si="76"/>
        <v>-1.7587970408908107</v>
      </c>
      <c r="BK223" s="3">
        <f t="shared" si="77"/>
        <v>2.5739578333609834</v>
      </c>
      <c r="BL223" s="3">
        <v>1.050000000000008</v>
      </c>
      <c r="BM223" s="3">
        <f t="shared" si="78"/>
        <v>-1.390537216330435</v>
      </c>
      <c r="BN223" s="3">
        <f t="shared" si="79"/>
        <v>1.390537216330435</v>
      </c>
    </row>
    <row r="224" spans="15:66" ht="12.75">
      <c r="O224" s="3">
        <f t="shared" si="67"/>
        <v>62.75</v>
      </c>
      <c r="P224" s="3">
        <f t="shared" si="68"/>
        <v>15.120000000000022</v>
      </c>
      <c r="Q224" s="3">
        <f t="shared" si="69"/>
        <v>27.750000000000007</v>
      </c>
      <c r="R224" s="3">
        <f t="shared" si="70"/>
        <v>31.601849629412534</v>
      </c>
      <c r="S224" s="19">
        <f t="shared" si="71"/>
        <v>61.41558584152767</v>
      </c>
      <c r="BA224" s="3">
        <v>1.5</v>
      </c>
      <c r="BB224" s="3">
        <v>2.8</v>
      </c>
      <c r="BC224" s="3">
        <v>1.9</v>
      </c>
      <c r="BD224" s="3">
        <f t="shared" si="72"/>
        <v>4.578320096319441</v>
      </c>
      <c r="BE224" s="3">
        <f t="shared" si="73"/>
        <v>6.871679903680557</v>
      </c>
      <c r="BF224" s="3">
        <f t="shared" si="74"/>
        <v>-3.554349559902708</v>
      </c>
      <c r="BG224" s="3">
        <f t="shared" si="75"/>
        <v>-28.302399999999995</v>
      </c>
      <c r="BI224" s="3">
        <v>1.100000000000008</v>
      </c>
      <c r="BJ224" s="3">
        <f t="shared" si="76"/>
        <v>-1.7056245283855085</v>
      </c>
      <c r="BK224" s="3">
        <f t="shared" si="77"/>
        <v>2.5596025014494983</v>
      </c>
      <c r="BL224" s="3">
        <v>1.100000000000008</v>
      </c>
      <c r="BM224" s="3">
        <f t="shared" si="78"/>
        <v>-1.3793992703125408</v>
      </c>
      <c r="BN224" s="3">
        <f t="shared" si="79"/>
        <v>1.3793992703125408</v>
      </c>
    </row>
    <row r="225" spans="15:66" ht="12.75">
      <c r="O225" s="3">
        <f t="shared" si="67"/>
        <v>62.75</v>
      </c>
      <c r="P225" s="3">
        <f t="shared" si="68"/>
        <v>15.120000000000022</v>
      </c>
      <c r="Q225" s="3">
        <f t="shared" si="69"/>
        <v>27.750000000000007</v>
      </c>
      <c r="R225" s="3">
        <f t="shared" si="70"/>
        <v>31.601849629412534</v>
      </c>
      <c r="S225" s="19">
        <f t="shared" si="71"/>
        <v>61.41558584152767</v>
      </c>
      <c r="BA225" s="3">
        <v>1.5</v>
      </c>
      <c r="BB225" s="3">
        <v>2.8</v>
      </c>
      <c r="BC225" s="3">
        <v>1.9</v>
      </c>
      <c r="BD225" s="3">
        <f t="shared" si="72"/>
        <v>4.578320096319441</v>
      </c>
      <c r="BE225" s="3">
        <f t="shared" si="73"/>
        <v>6.871679903680557</v>
      </c>
      <c r="BF225" s="3">
        <f t="shared" si="74"/>
        <v>-3.554349559902708</v>
      </c>
      <c r="BG225" s="3">
        <f t="shared" si="75"/>
        <v>-28.302399999999995</v>
      </c>
      <c r="BI225" s="3">
        <v>1.1500000000000081</v>
      </c>
      <c r="BJ225" s="3">
        <f t="shared" si="76"/>
        <v>-1.650299446613386</v>
      </c>
      <c r="BK225" s="3">
        <f t="shared" si="77"/>
        <v>2.5430946002711936</v>
      </c>
      <c r="BL225" s="3">
        <v>1.1500000000000081</v>
      </c>
      <c r="BM225" s="3">
        <f t="shared" si="78"/>
        <v>-1.3676461512021134</v>
      </c>
      <c r="BN225" s="3">
        <f t="shared" si="79"/>
        <v>1.3676461512021134</v>
      </c>
    </row>
    <row r="226" spans="15:66" ht="12.75">
      <c r="O226" s="3">
        <f t="shared" si="67"/>
        <v>62.75</v>
      </c>
      <c r="P226" s="3">
        <f t="shared" si="68"/>
        <v>15.120000000000022</v>
      </c>
      <c r="Q226" s="3">
        <f t="shared" si="69"/>
        <v>27.750000000000007</v>
      </c>
      <c r="R226" s="3">
        <f t="shared" si="70"/>
        <v>31.601849629412534</v>
      </c>
      <c r="S226" s="19">
        <f t="shared" si="71"/>
        <v>61.41558584152767</v>
      </c>
      <c r="BA226" s="3">
        <v>1.5</v>
      </c>
      <c r="BB226" s="3">
        <v>2.8</v>
      </c>
      <c r="BC226" s="3">
        <v>1.9</v>
      </c>
      <c r="BD226" s="3">
        <f t="shared" si="72"/>
        <v>4.578320096319441</v>
      </c>
      <c r="BE226" s="3">
        <f t="shared" si="73"/>
        <v>6.871679903680557</v>
      </c>
      <c r="BF226" s="3">
        <f t="shared" si="74"/>
        <v>-3.554349559902708</v>
      </c>
      <c r="BG226" s="3">
        <f t="shared" si="75"/>
        <v>-28.302399999999995</v>
      </c>
      <c r="BI226" s="3">
        <v>1.2000000000000082</v>
      </c>
      <c r="BJ226" s="3">
        <f t="shared" si="76"/>
        <v>-1.59270912608847</v>
      </c>
      <c r="BK226" s="3">
        <f t="shared" si="77"/>
        <v>2.524321460340095</v>
      </c>
      <c r="BL226" s="3">
        <v>1.2000000000000082</v>
      </c>
      <c r="BM226" s="3">
        <f t="shared" si="78"/>
        <v>-1.3552618543578747</v>
      </c>
      <c r="BN226" s="3">
        <f t="shared" si="79"/>
        <v>1.3552618543578747</v>
      </c>
    </row>
    <row r="227" spans="15:66" ht="12.75">
      <c r="O227" s="3">
        <f aca="true" t="shared" si="80" ref="O227:O290">O226</f>
        <v>62.75</v>
      </c>
      <c r="P227" s="3">
        <f aca="true" t="shared" si="81" ref="P227:P290">P226</f>
        <v>15.120000000000022</v>
      </c>
      <c r="Q227" s="3">
        <f aca="true" t="shared" si="82" ref="Q227:Q290">Q226</f>
        <v>27.750000000000007</v>
      </c>
      <c r="R227" s="3">
        <f aca="true" t="shared" si="83" ref="R227:R290">R226</f>
        <v>31.601849629412534</v>
      </c>
      <c r="S227" s="19">
        <f aca="true" t="shared" si="84" ref="S227:S290">S226</f>
        <v>61.41558584152767</v>
      </c>
      <c r="BA227" s="3">
        <v>1.5</v>
      </c>
      <c r="BB227" s="3">
        <v>2.8</v>
      </c>
      <c r="BC227" s="3">
        <v>1.9</v>
      </c>
      <c r="BD227" s="3">
        <f t="shared" si="72"/>
        <v>4.578320096319441</v>
      </c>
      <c r="BE227" s="3">
        <f t="shared" si="73"/>
        <v>6.871679903680557</v>
      </c>
      <c r="BF227" s="3">
        <f t="shared" si="74"/>
        <v>-3.554349559902708</v>
      </c>
      <c r="BG227" s="3">
        <f t="shared" si="75"/>
        <v>-28.302399999999995</v>
      </c>
      <c r="BI227" s="3">
        <v>1.2500000000000082</v>
      </c>
      <c r="BJ227" s="3">
        <f t="shared" si="76"/>
        <v>-1.5327249881754381</v>
      </c>
      <c r="BK227" s="3">
        <f t="shared" si="77"/>
        <v>2.5031545030208804</v>
      </c>
      <c r="BL227" s="3">
        <v>1.2500000000000082</v>
      </c>
      <c r="BM227" s="3">
        <f t="shared" si="78"/>
        <v>-1.342228908896521</v>
      </c>
      <c r="BN227" s="3">
        <f t="shared" si="79"/>
        <v>1.342228908896521</v>
      </c>
    </row>
    <row r="228" spans="15:66" ht="12.75">
      <c r="O228" s="3">
        <f t="shared" si="80"/>
        <v>62.75</v>
      </c>
      <c r="P228" s="3">
        <f t="shared" si="81"/>
        <v>15.120000000000022</v>
      </c>
      <c r="Q228" s="3">
        <f t="shared" si="82"/>
        <v>27.750000000000007</v>
      </c>
      <c r="R228" s="3">
        <f t="shared" si="83"/>
        <v>31.601849629412534</v>
      </c>
      <c r="S228" s="19">
        <f t="shared" si="84"/>
        <v>61.41558584152767</v>
      </c>
      <c r="BA228" s="3">
        <v>1.5</v>
      </c>
      <c r="BB228" s="3">
        <v>2.8</v>
      </c>
      <c r="BC228" s="3">
        <v>1.9</v>
      </c>
      <c r="BD228" s="3">
        <f t="shared" si="72"/>
        <v>4.578320096319441</v>
      </c>
      <c r="BE228" s="3">
        <f t="shared" si="73"/>
        <v>6.871679903680557</v>
      </c>
      <c r="BF228" s="3">
        <f t="shared" si="74"/>
        <v>-3.554349559902708</v>
      </c>
      <c r="BG228" s="3">
        <f t="shared" si="75"/>
        <v>-28.302399999999995</v>
      </c>
      <c r="BI228" s="3">
        <v>1.3000000000000083</v>
      </c>
      <c r="BJ228" s="3">
        <f t="shared" si="76"/>
        <v>-1.4701994852238212</v>
      </c>
      <c r="BK228" s="3">
        <f t="shared" si="77"/>
        <v>2.479446180663081</v>
      </c>
      <c r="BL228" s="3">
        <v>1.3000000000000083</v>
      </c>
      <c r="BM228" s="3">
        <f t="shared" si="78"/>
        <v>-1.328528225103988</v>
      </c>
      <c r="BN228" s="3">
        <f t="shared" si="79"/>
        <v>1.328528225103988</v>
      </c>
    </row>
    <row r="229" spans="15:66" ht="12.75">
      <c r="O229" s="3">
        <f t="shared" si="80"/>
        <v>62.75</v>
      </c>
      <c r="P229" s="3">
        <f t="shared" si="81"/>
        <v>15.120000000000022</v>
      </c>
      <c r="Q229" s="3">
        <f t="shared" si="82"/>
        <v>27.750000000000007</v>
      </c>
      <c r="R229" s="3">
        <f t="shared" si="83"/>
        <v>31.601849629412534</v>
      </c>
      <c r="S229" s="19">
        <f t="shared" si="84"/>
        <v>61.41558584152767</v>
      </c>
      <c r="BA229" s="3">
        <v>1.5</v>
      </c>
      <c r="BB229" s="3">
        <v>2.8</v>
      </c>
      <c r="BC229" s="3">
        <v>1.9</v>
      </c>
      <c r="BD229" s="3">
        <f t="shared" si="72"/>
        <v>4.578320096319441</v>
      </c>
      <c r="BE229" s="3">
        <f t="shared" si="73"/>
        <v>6.871679903680557</v>
      </c>
      <c r="BF229" s="3">
        <f t="shared" si="74"/>
        <v>-3.554349559902708</v>
      </c>
      <c r="BG229" s="3">
        <f t="shared" si="75"/>
        <v>-28.302399999999995</v>
      </c>
      <c r="BI229" s="3">
        <v>1.3500000000000083</v>
      </c>
      <c r="BJ229" s="3">
        <f t="shared" si="76"/>
        <v>-1.4049622108463309</v>
      </c>
      <c r="BK229" s="3">
        <f t="shared" si="77"/>
        <v>2.453026086879408</v>
      </c>
      <c r="BL229" s="3">
        <v>1.3500000000000083</v>
      </c>
      <c r="BM229" s="3">
        <f t="shared" si="78"/>
        <v>-1.3141389184324346</v>
      </c>
      <c r="BN229" s="3">
        <f t="shared" si="79"/>
        <v>1.3141389184324346</v>
      </c>
    </row>
    <row r="230" spans="15:66" ht="12.75">
      <c r="O230" s="3">
        <f t="shared" si="80"/>
        <v>62.75</v>
      </c>
      <c r="P230" s="3">
        <f t="shared" si="81"/>
        <v>15.120000000000022</v>
      </c>
      <c r="Q230" s="3">
        <f t="shared" si="82"/>
        <v>27.750000000000007</v>
      </c>
      <c r="R230" s="3">
        <f t="shared" si="83"/>
        <v>31.601849629412534</v>
      </c>
      <c r="S230" s="19">
        <f t="shared" si="84"/>
        <v>61.41558584152767</v>
      </c>
      <c r="BA230" s="3">
        <v>1.5</v>
      </c>
      <c r="BB230" s="3">
        <v>2.8</v>
      </c>
      <c r="BC230" s="3">
        <v>1.9</v>
      </c>
      <c r="BD230" s="3">
        <f t="shared" si="72"/>
        <v>4.578320096319441</v>
      </c>
      <c r="BE230" s="3">
        <f t="shared" si="73"/>
        <v>6.871679903680557</v>
      </c>
      <c r="BF230" s="3">
        <f t="shared" si="74"/>
        <v>-3.554349559902708</v>
      </c>
      <c r="BG230" s="3">
        <f t="shared" si="75"/>
        <v>-28.302399999999995</v>
      </c>
      <c r="BI230" s="3">
        <v>1.4000000000000083</v>
      </c>
      <c r="BJ230" s="3">
        <f t="shared" si="76"/>
        <v>-1.3368148882089805</v>
      </c>
      <c r="BK230" s="3">
        <f t="shared" si="77"/>
        <v>2.4236959448358752</v>
      </c>
      <c r="BL230" s="3">
        <v>1.4000000000000083</v>
      </c>
      <c r="BM230" s="3">
        <f t="shared" si="78"/>
        <v>-1.2990381056766553</v>
      </c>
      <c r="BN230" s="3">
        <f t="shared" si="79"/>
        <v>1.2990381056766553</v>
      </c>
    </row>
    <row r="231" spans="15:66" ht="12.75">
      <c r="O231" s="3">
        <f t="shared" si="80"/>
        <v>62.75</v>
      </c>
      <c r="P231" s="3">
        <f t="shared" si="81"/>
        <v>15.120000000000022</v>
      </c>
      <c r="Q231" s="3">
        <f t="shared" si="82"/>
        <v>27.750000000000007</v>
      </c>
      <c r="R231" s="3">
        <f t="shared" si="83"/>
        <v>31.601849629412534</v>
      </c>
      <c r="S231" s="19">
        <f t="shared" si="84"/>
        <v>61.41558584152767</v>
      </c>
      <c r="BA231" s="3">
        <v>1.5</v>
      </c>
      <c r="BB231" s="3">
        <v>2.8</v>
      </c>
      <c r="BC231" s="3">
        <v>1.9</v>
      </c>
      <c r="BD231" s="3">
        <f t="shared" si="72"/>
        <v>4.578320096319441</v>
      </c>
      <c r="BE231" s="3">
        <f t="shared" si="73"/>
        <v>6.871679903680557</v>
      </c>
      <c r="BF231" s="3">
        <f t="shared" si="74"/>
        <v>-3.554349559902708</v>
      </c>
      <c r="BG231" s="3">
        <f t="shared" si="75"/>
        <v>-28.302399999999995</v>
      </c>
      <c r="BI231" s="3">
        <v>1.4500000000000084</v>
      </c>
      <c r="BJ231" s="3">
        <f t="shared" si="76"/>
        <v>-1.2655248137566053</v>
      </c>
      <c r="BK231" s="3">
        <f t="shared" si="77"/>
        <v>2.3912230509773176</v>
      </c>
      <c r="BL231" s="3">
        <v>1.4500000000000084</v>
      </c>
      <c r="BM231" s="3">
        <f t="shared" si="78"/>
        <v>-1.2832006678932277</v>
      </c>
      <c r="BN231" s="3">
        <f t="shared" si="79"/>
        <v>1.2832006678932277</v>
      </c>
    </row>
    <row r="232" spans="15:66" ht="12.75">
      <c r="O232" s="3">
        <f t="shared" si="80"/>
        <v>62.75</v>
      </c>
      <c r="P232" s="3">
        <f t="shared" si="81"/>
        <v>15.120000000000022</v>
      </c>
      <c r="Q232" s="3">
        <f t="shared" si="82"/>
        <v>27.750000000000007</v>
      </c>
      <c r="R232" s="3">
        <f t="shared" si="83"/>
        <v>31.601849629412534</v>
      </c>
      <c r="S232" s="19">
        <f t="shared" si="84"/>
        <v>61.41558584152767</v>
      </c>
      <c r="BA232" s="3">
        <v>1.5</v>
      </c>
      <c r="BB232" s="3">
        <v>2.8</v>
      </c>
      <c r="BC232" s="3">
        <v>1.9</v>
      </c>
      <c r="BD232" s="3">
        <f t="shared" si="72"/>
        <v>4.578320096319441</v>
      </c>
      <c r="BE232" s="3">
        <f t="shared" si="73"/>
        <v>6.871679903680557</v>
      </c>
      <c r="BF232" s="3">
        <f t="shared" si="74"/>
        <v>-3.554349559902708</v>
      </c>
      <c r="BG232" s="3">
        <f t="shared" si="75"/>
        <v>-28.302399999999995</v>
      </c>
      <c r="BI232" s="3">
        <v>1.5000000000000084</v>
      </c>
      <c r="BJ232" s="3">
        <f t="shared" si="76"/>
        <v>-1.190816131049345</v>
      </c>
      <c r="BK232" s="3">
        <f t="shared" si="77"/>
        <v>2.355331548863875</v>
      </c>
      <c r="BL232" s="3">
        <v>1.5000000000000084</v>
      </c>
      <c r="BM232" s="3">
        <f t="shared" si="78"/>
        <v>-1.266598973307521</v>
      </c>
      <c r="BN232" s="3">
        <f t="shared" si="79"/>
        <v>1.266598973307521</v>
      </c>
    </row>
    <row r="233" spans="15:66" ht="12.75">
      <c r="O233" s="3">
        <f t="shared" si="80"/>
        <v>62.75</v>
      </c>
      <c r="P233" s="3">
        <f t="shared" si="81"/>
        <v>15.120000000000022</v>
      </c>
      <c r="Q233" s="3">
        <f t="shared" si="82"/>
        <v>27.750000000000007</v>
      </c>
      <c r="R233" s="3">
        <f t="shared" si="83"/>
        <v>31.601849629412534</v>
      </c>
      <c r="S233" s="19">
        <f t="shared" si="84"/>
        <v>61.41558584152767</v>
      </c>
      <c r="BA233" s="3">
        <v>1.5</v>
      </c>
      <c r="BB233" s="3">
        <v>2.8</v>
      </c>
      <c r="BC233" s="3">
        <v>1.9</v>
      </c>
      <c r="BD233" s="3">
        <f t="shared" si="72"/>
        <v>4.578320096319441</v>
      </c>
      <c r="BE233" s="3">
        <f t="shared" si="73"/>
        <v>6.871679903680557</v>
      </c>
      <c r="BF233" s="3">
        <f t="shared" si="74"/>
        <v>-3.554349559902708</v>
      </c>
      <c r="BG233" s="3">
        <f t="shared" si="75"/>
        <v>-28.302399999999995</v>
      </c>
      <c r="BI233" s="3">
        <v>1.5500000000000085</v>
      </c>
      <c r="BJ233" s="3">
        <f t="shared" si="76"/>
        <v>-1.1123579851921366</v>
      </c>
      <c r="BK233" s="3">
        <f t="shared" si="77"/>
        <v>2.3156905836004835</v>
      </c>
      <c r="BL233" s="3">
        <v>1.5500000000000085</v>
      </c>
      <c r="BM233" s="3">
        <f t="shared" si="78"/>
        <v>-1.2492025517529632</v>
      </c>
      <c r="BN233" s="3">
        <f t="shared" si="79"/>
        <v>1.2492025517529632</v>
      </c>
    </row>
    <row r="234" spans="15:66" ht="12.75">
      <c r="O234" s="3">
        <f t="shared" si="80"/>
        <v>62.75</v>
      </c>
      <c r="P234" s="3">
        <f t="shared" si="81"/>
        <v>15.120000000000022</v>
      </c>
      <c r="Q234" s="3">
        <f t="shared" si="82"/>
        <v>27.750000000000007</v>
      </c>
      <c r="R234" s="3">
        <f t="shared" si="83"/>
        <v>31.601849629412534</v>
      </c>
      <c r="S234" s="19">
        <f t="shared" si="84"/>
        <v>61.41558584152767</v>
      </c>
      <c r="BA234" s="3">
        <v>1.5</v>
      </c>
      <c r="BB234" s="3">
        <v>2.8</v>
      </c>
      <c r="BC234" s="3">
        <v>1.9</v>
      </c>
      <c r="BD234" s="3">
        <f t="shared" si="72"/>
        <v>4.578320096319441</v>
      </c>
      <c r="BE234" s="3">
        <f t="shared" si="73"/>
        <v>6.871679903680557</v>
      </c>
      <c r="BF234" s="3">
        <f t="shared" si="74"/>
        <v>-3.554349559902708</v>
      </c>
      <c r="BG234" s="3">
        <f t="shared" si="75"/>
        <v>-28.302399999999995</v>
      </c>
      <c r="BI234" s="3">
        <v>1.6000000000000085</v>
      </c>
      <c r="BJ234" s="3">
        <f t="shared" si="76"/>
        <v>-1.0297480729162825</v>
      </c>
      <c r="BK234" s="3">
        <f t="shared" si="77"/>
        <v>2.271897851918447</v>
      </c>
      <c r="BL234" s="3">
        <v>1.6000000000000085</v>
      </c>
      <c r="BM234" s="3">
        <f t="shared" si="78"/>
        <v>-1.2309777099724317</v>
      </c>
      <c r="BN234" s="3">
        <f t="shared" si="79"/>
        <v>1.2309777099724317</v>
      </c>
    </row>
    <row r="235" spans="15:66" ht="12.75">
      <c r="O235" s="3">
        <f t="shared" si="80"/>
        <v>62.75</v>
      </c>
      <c r="P235" s="3">
        <f t="shared" si="81"/>
        <v>15.120000000000022</v>
      </c>
      <c r="Q235" s="3">
        <f t="shared" si="82"/>
        <v>27.750000000000007</v>
      </c>
      <c r="R235" s="3">
        <f t="shared" si="83"/>
        <v>31.601849629412534</v>
      </c>
      <c r="S235" s="19">
        <f t="shared" si="84"/>
        <v>61.41558584152767</v>
      </c>
      <c r="BA235" s="3">
        <v>1.5</v>
      </c>
      <c r="BB235" s="3">
        <v>2.8</v>
      </c>
      <c r="BC235" s="3">
        <v>1.9</v>
      </c>
      <c r="BD235" s="3">
        <f t="shared" si="72"/>
        <v>4.578320096319441</v>
      </c>
      <c r="BE235" s="3">
        <f t="shared" si="73"/>
        <v>6.871679903680557</v>
      </c>
      <c r="BF235" s="3">
        <f t="shared" si="74"/>
        <v>-3.554349559902708</v>
      </c>
      <c r="BG235" s="3">
        <f t="shared" si="75"/>
        <v>-28.302399999999995</v>
      </c>
      <c r="BI235" s="3">
        <v>1.6500000000000086</v>
      </c>
      <c r="BJ235" s="3">
        <f t="shared" si="76"/>
        <v>-0.9424891855285327</v>
      </c>
      <c r="BK235" s="3">
        <f t="shared" si="77"/>
        <v>2.2234561451245147</v>
      </c>
      <c r="BL235" s="3">
        <v>1.6500000000000086</v>
      </c>
      <c r="BM235" s="3">
        <f t="shared" si="78"/>
        <v>-1.2118870741996701</v>
      </c>
      <c r="BN235" s="3">
        <f t="shared" si="79"/>
        <v>1.2118870741996701</v>
      </c>
    </row>
    <row r="236" spans="15:66" ht="12.75">
      <c r="O236" s="3">
        <f t="shared" si="80"/>
        <v>62.75</v>
      </c>
      <c r="P236" s="3">
        <f t="shared" si="81"/>
        <v>15.120000000000022</v>
      </c>
      <c r="Q236" s="3">
        <f t="shared" si="82"/>
        <v>27.750000000000007</v>
      </c>
      <c r="R236" s="3">
        <f t="shared" si="83"/>
        <v>31.601849629412534</v>
      </c>
      <c r="S236" s="19">
        <f t="shared" si="84"/>
        <v>61.41558584152767</v>
      </c>
      <c r="BA236" s="3">
        <v>1.5</v>
      </c>
      <c r="BB236" s="3">
        <v>2.8</v>
      </c>
      <c r="BC236" s="3">
        <v>1.9</v>
      </c>
      <c r="BD236" s="3">
        <f t="shared" si="72"/>
        <v>4.578320096319441</v>
      </c>
      <c r="BE236" s="3">
        <f t="shared" si="73"/>
        <v>6.871679903680557</v>
      </c>
      <c r="BF236" s="3">
        <f t="shared" si="74"/>
        <v>-3.554349559902708</v>
      </c>
      <c r="BG236" s="3">
        <f t="shared" si="75"/>
        <v>-28.302399999999995</v>
      </c>
      <c r="BI236" s="3">
        <v>1.7000000000000086</v>
      </c>
      <c r="BJ236" s="3">
        <f t="shared" si="76"/>
        <v>-0.8499546987130564</v>
      </c>
      <c r="BK236" s="3">
        <f t="shared" si="77"/>
        <v>2.1697388389028562</v>
      </c>
      <c r="BL236" s="3">
        <v>1.7000000000000086</v>
      </c>
      <c r="BM236" s="3">
        <f t="shared" si="78"/>
        <v>-1.1918890425689423</v>
      </c>
      <c r="BN236" s="3">
        <f t="shared" si="79"/>
        <v>1.1918890425689423</v>
      </c>
    </row>
    <row r="237" spans="15:66" ht="12.75">
      <c r="O237" s="3">
        <f t="shared" si="80"/>
        <v>62.75</v>
      </c>
      <c r="P237" s="3">
        <f t="shared" si="81"/>
        <v>15.120000000000022</v>
      </c>
      <c r="Q237" s="3">
        <f t="shared" si="82"/>
        <v>27.750000000000007</v>
      </c>
      <c r="R237" s="3">
        <f t="shared" si="83"/>
        <v>31.601849629412534</v>
      </c>
      <c r="S237" s="19">
        <f t="shared" si="84"/>
        <v>61.41558584152767</v>
      </c>
      <c r="BA237" s="3">
        <v>1.5</v>
      </c>
      <c r="BB237" s="3">
        <v>2.8</v>
      </c>
      <c r="BC237" s="3">
        <v>1.9</v>
      </c>
      <c r="BD237" s="3">
        <f t="shared" si="72"/>
        <v>4.578320096319441</v>
      </c>
      <c r="BE237" s="3">
        <f t="shared" si="73"/>
        <v>6.871679903680557</v>
      </c>
      <c r="BF237" s="3">
        <f t="shared" si="74"/>
        <v>-3.554349559902708</v>
      </c>
      <c r="BG237" s="3">
        <f t="shared" si="75"/>
        <v>-28.302399999999995</v>
      </c>
      <c r="BI237" s="3">
        <v>1.7500000000000087</v>
      </c>
      <c r="BJ237" s="3">
        <f t="shared" si="76"/>
        <v>-0.7513358663231533</v>
      </c>
      <c r="BK237" s="3">
        <f t="shared" si="77"/>
        <v>2.1099371871067705</v>
      </c>
      <c r="BL237" s="3">
        <v>1.7500000000000087</v>
      </c>
      <c r="BM237" s="3">
        <f t="shared" si="78"/>
        <v>-1.1709371246996958</v>
      </c>
      <c r="BN237" s="3">
        <f t="shared" si="79"/>
        <v>1.1709371246996958</v>
      </c>
    </row>
    <row r="238" spans="15:66" ht="12.75">
      <c r="O238" s="3">
        <f t="shared" si="80"/>
        <v>62.75</v>
      </c>
      <c r="P238" s="3">
        <f t="shared" si="81"/>
        <v>15.120000000000022</v>
      </c>
      <c r="Q238" s="3">
        <f t="shared" si="82"/>
        <v>27.750000000000007</v>
      </c>
      <c r="R238" s="3">
        <f t="shared" si="83"/>
        <v>31.601849629412534</v>
      </c>
      <c r="S238" s="19">
        <f t="shared" si="84"/>
        <v>61.41558584152767</v>
      </c>
      <c r="BA238" s="3">
        <v>1.5</v>
      </c>
      <c r="BB238" s="3">
        <v>2.8</v>
      </c>
      <c r="BC238" s="3">
        <v>1.9</v>
      </c>
      <c r="BD238" s="3">
        <f t="shared" si="72"/>
        <v>4.578320096319441</v>
      </c>
      <c r="BE238" s="3">
        <f t="shared" si="73"/>
        <v>6.871679903680557</v>
      </c>
      <c r="BF238" s="3">
        <f t="shared" si="74"/>
        <v>-3.554349559902708</v>
      </c>
      <c r="BG238" s="3">
        <f t="shared" si="75"/>
        <v>-28.302399999999995</v>
      </c>
      <c r="BI238" s="3">
        <v>1.8000000000000087</v>
      </c>
      <c r="BJ238" s="3">
        <f t="shared" si="76"/>
        <v>-0.6455575673368661</v>
      </c>
      <c r="BK238" s="3">
        <f t="shared" si="77"/>
        <v>2.042976068714301</v>
      </c>
      <c r="BL238" s="3">
        <v>1.8000000000000087</v>
      </c>
      <c r="BM238" s="3">
        <f t="shared" si="78"/>
        <v>-1.1489791387246684</v>
      </c>
      <c r="BN238" s="3">
        <f t="shared" si="79"/>
        <v>1.1489791387246684</v>
      </c>
    </row>
    <row r="239" spans="15:66" ht="12.75">
      <c r="O239" s="3">
        <f t="shared" si="80"/>
        <v>62.75</v>
      </c>
      <c r="P239" s="3">
        <f t="shared" si="81"/>
        <v>15.120000000000022</v>
      </c>
      <c r="Q239" s="3">
        <f t="shared" si="82"/>
        <v>27.750000000000007</v>
      </c>
      <c r="R239" s="3">
        <f t="shared" si="83"/>
        <v>31.601849629412534</v>
      </c>
      <c r="S239" s="19">
        <f t="shared" si="84"/>
        <v>61.41558584152767</v>
      </c>
      <c r="BA239" s="3">
        <v>1.5</v>
      </c>
      <c r="BB239" s="3">
        <v>2.8</v>
      </c>
      <c r="BC239" s="3">
        <v>1.9</v>
      </c>
      <c r="BD239" s="3">
        <f t="shared" si="72"/>
        <v>4.578320096319441</v>
      </c>
      <c r="BE239" s="3">
        <f t="shared" si="73"/>
        <v>6.871679903680557</v>
      </c>
      <c r="BF239" s="3">
        <f t="shared" si="74"/>
        <v>-3.554349559902708</v>
      </c>
      <c r="BG239" s="3">
        <f t="shared" si="75"/>
        <v>-28.302399999999995</v>
      </c>
      <c r="BI239" s="3">
        <v>1.8500000000000087</v>
      </c>
      <c r="BJ239" s="3">
        <f t="shared" si="76"/>
        <v>-0.5311357300321075</v>
      </c>
      <c r="BK239" s="3">
        <f t="shared" si="77"/>
        <v>1.9673714120033594</v>
      </c>
      <c r="BL239" s="3">
        <v>1.8500000000000087</v>
      </c>
      <c r="BM239" s="3">
        <f t="shared" si="78"/>
        <v>-1.1259562262669798</v>
      </c>
      <c r="BN239" s="3">
        <f t="shared" si="79"/>
        <v>1.1259562262669798</v>
      </c>
    </row>
    <row r="240" spans="15:66" ht="12.75">
      <c r="O240" s="3">
        <f t="shared" si="80"/>
        <v>62.75</v>
      </c>
      <c r="P240" s="3">
        <f t="shared" si="81"/>
        <v>15.120000000000022</v>
      </c>
      <c r="Q240" s="3">
        <f t="shared" si="82"/>
        <v>27.750000000000007</v>
      </c>
      <c r="R240" s="3">
        <f t="shared" si="83"/>
        <v>31.601849629412534</v>
      </c>
      <c r="S240" s="19">
        <f t="shared" si="84"/>
        <v>61.41558584152767</v>
      </c>
      <c r="BA240" s="3">
        <v>1.5</v>
      </c>
      <c r="BB240" s="3">
        <v>2.8</v>
      </c>
      <c r="BC240" s="3">
        <v>1.9</v>
      </c>
      <c r="BD240" s="3">
        <f t="shared" si="72"/>
        <v>4.578320096319441</v>
      </c>
      <c r="BE240" s="3">
        <f t="shared" si="73"/>
        <v>6.871679903680557</v>
      </c>
      <c r="BF240" s="3">
        <f t="shared" si="74"/>
        <v>-3.554349559902708</v>
      </c>
      <c r="BG240" s="3">
        <f t="shared" si="75"/>
        <v>-28.302399999999995</v>
      </c>
      <c r="BI240" s="3">
        <v>1.9000000000000088</v>
      </c>
      <c r="BJ240" s="3">
        <f t="shared" si="76"/>
        <v>-0.4059177044490032</v>
      </c>
      <c r="BK240" s="3">
        <f t="shared" si="77"/>
        <v>1.8809705670140726</v>
      </c>
      <c r="BL240" s="3">
        <v>1.9000000000000088</v>
      </c>
      <c r="BM240" s="3">
        <f t="shared" si="78"/>
        <v>-1.101801632207306</v>
      </c>
      <c r="BN240" s="3">
        <f t="shared" si="79"/>
        <v>1.101801632207306</v>
      </c>
    </row>
    <row r="241" spans="15:66" ht="12.75">
      <c r="O241" s="3">
        <f t="shared" si="80"/>
        <v>62.75</v>
      </c>
      <c r="P241" s="3">
        <f t="shared" si="81"/>
        <v>15.120000000000022</v>
      </c>
      <c r="Q241" s="3">
        <f t="shared" si="82"/>
        <v>27.750000000000007</v>
      </c>
      <c r="R241" s="3">
        <f t="shared" si="83"/>
        <v>31.601849629412534</v>
      </c>
      <c r="S241" s="19">
        <f t="shared" si="84"/>
        <v>61.41558584152767</v>
      </c>
      <c r="BA241" s="3">
        <v>1.5</v>
      </c>
      <c r="BB241" s="3">
        <v>2.8</v>
      </c>
      <c r="BC241" s="3">
        <v>1.9</v>
      </c>
      <c r="BD241" s="3">
        <f t="shared" si="72"/>
        <v>4.578320096319441</v>
      </c>
      <c r="BE241" s="3">
        <f t="shared" si="73"/>
        <v>6.871679903680557</v>
      </c>
      <c r="BF241" s="3">
        <f t="shared" si="74"/>
        <v>-3.554349559902708</v>
      </c>
      <c r="BG241" s="3">
        <f t="shared" si="75"/>
        <v>-28.302399999999995</v>
      </c>
      <c r="BI241" s="3">
        <v>1.9500000000000088</v>
      </c>
      <c r="BJ241" s="3">
        <f t="shared" si="76"/>
        <v>-0.26656060545541815</v>
      </c>
      <c r="BK241" s="3">
        <f t="shared" si="77"/>
        <v>1.7804306486143051</v>
      </c>
      <c r="BL241" s="3">
        <v>1.9500000000000088</v>
      </c>
      <c r="BM241" s="3">
        <f t="shared" si="78"/>
        <v>-1.076439176646966</v>
      </c>
      <c r="BN241" s="3">
        <f t="shared" si="79"/>
        <v>1.076439176646966</v>
      </c>
    </row>
    <row r="242" spans="15:66" ht="12.75">
      <c r="O242" s="3">
        <f t="shared" si="80"/>
        <v>62.75</v>
      </c>
      <c r="P242" s="3">
        <f t="shared" si="81"/>
        <v>15.120000000000022</v>
      </c>
      <c r="Q242" s="3">
        <f t="shared" si="82"/>
        <v>27.750000000000007</v>
      </c>
      <c r="R242" s="3">
        <f t="shared" si="83"/>
        <v>31.601849629412534</v>
      </c>
      <c r="S242" s="19">
        <f t="shared" si="84"/>
        <v>61.41558584152767</v>
      </c>
      <c r="BA242" s="3">
        <v>1.5</v>
      </c>
      <c r="BB242" s="3">
        <v>2.8</v>
      </c>
      <c r="BC242" s="3">
        <v>1.9</v>
      </c>
      <c r="BD242" s="3">
        <f t="shared" si="72"/>
        <v>4.578320096319441</v>
      </c>
      <c r="BE242" s="3">
        <f t="shared" si="73"/>
        <v>6.871679903680557</v>
      </c>
      <c r="BF242" s="3">
        <f t="shared" si="74"/>
        <v>-3.554349559902708</v>
      </c>
      <c r="BG242" s="3">
        <f t="shared" si="75"/>
        <v>-28.302399999999995</v>
      </c>
      <c r="BI242" s="3">
        <v>2.000000000000009</v>
      </c>
      <c r="BJ242" s="3">
        <f t="shared" si="76"/>
        <v>-0.10732539050094025</v>
      </c>
      <c r="BK242" s="3">
        <f t="shared" si="77"/>
        <v>1.6600126142536449</v>
      </c>
      <c r="BL242" s="3">
        <v>2.000000000000009</v>
      </c>
      <c r="BM242" s="3">
        <f t="shared" si="78"/>
        <v>-1.0497813183356428</v>
      </c>
      <c r="BN242" s="3">
        <f t="shared" si="79"/>
        <v>1.0497813183356428</v>
      </c>
    </row>
    <row r="243" spans="15:66" ht="12.75">
      <c r="O243" s="3">
        <f t="shared" si="80"/>
        <v>62.75</v>
      </c>
      <c r="P243" s="3">
        <f t="shared" si="81"/>
        <v>15.120000000000022</v>
      </c>
      <c r="Q243" s="3">
        <f t="shared" si="82"/>
        <v>27.750000000000007</v>
      </c>
      <c r="R243" s="3">
        <f t="shared" si="83"/>
        <v>31.601849629412534</v>
      </c>
      <c r="S243" s="19">
        <f t="shared" si="84"/>
        <v>61.41558584152767</v>
      </c>
      <c r="BA243" s="3">
        <v>1.5</v>
      </c>
      <c r="BB243" s="3">
        <v>2.8</v>
      </c>
      <c r="BC243" s="3">
        <v>1.9</v>
      </c>
      <c r="BD243" s="3">
        <f t="shared" si="72"/>
        <v>4.578320096319441</v>
      </c>
      <c r="BE243" s="3">
        <f t="shared" si="73"/>
        <v>6.871679903680557</v>
      </c>
      <c r="BF243" s="3">
        <f t="shared" si="74"/>
        <v>-3.554349559902708</v>
      </c>
      <c r="BG243" s="3">
        <f t="shared" si="75"/>
        <v>-28.302399999999995</v>
      </c>
      <c r="BI243" s="3">
        <v>2.0500000000000087</v>
      </c>
      <c r="BJ243" s="3">
        <f t="shared" si="76"/>
        <v>0.08339883961516259</v>
      </c>
      <c r="BK243" s="3">
        <f t="shared" si="77"/>
        <v>1.5081055647313593</v>
      </c>
      <c r="BL243" s="3">
        <v>2.0500000000000087</v>
      </c>
      <c r="BM243" s="3">
        <f t="shared" si="78"/>
        <v>-1.0217266672907441</v>
      </c>
      <c r="BN243" s="3">
        <f t="shared" si="79"/>
        <v>1.0217266672907441</v>
      </c>
    </row>
    <row r="244" spans="15:66" ht="12.75">
      <c r="O244" s="3">
        <f t="shared" si="80"/>
        <v>62.75</v>
      </c>
      <c r="P244" s="3">
        <f t="shared" si="81"/>
        <v>15.120000000000022</v>
      </c>
      <c r="Q244" s="3">
        <f t="shared" si="82"/>
        <v>27.750000000000007</v>
      </c>
      <c r="R244" s="3">
        <f t="shared" si="83"/>
        <v>31.601849629412534</v>
      </c>
      <c r="S244" s="19">
        <f t="shared" si="84"/>
        <v>61.41558584152767</v>
      </c>
      <c r="BA244" s="3">
        <v>1.5</v>
      </c>
      <c r="BB244" s="3">
        <v>2.8</v>
      </c>
      <c r="BC244" s="3">
        <v>1.9</v>
      </c>
      <c r="BD244" s="3">
        <f t="shared" si="72"/>
        <v>4.578320096319441</v>
      </c>
      <c r="BE244" s="3">
        <f t="shared" si="73"/>
        <v>6.871679903680557</v>
      </c>
      <c r="BF244" s="3">
        <f t="shared" si="74"/>
        <v>-3.554349559902708</v>
      </c>
      <c r="BG244" s="3">
        <f t="shared" si="75"/>
        <v>-28.302399999999995</v>
      </c>
      <c r="BI244" s="3">
        <v>2.1000000000000085</v>
      </c>
      <c r="BJ244" s="3">
        <f t="shared" si="76"/>
        <v>0.33842971448643455</v>
      </c>
      <c r="BK244" s="3">
        <f t="shared" si="77"/>
        <v>1.2918918704539044</v>
      </c>
      <c r="BL244" s="3">
        <v>2.1000000000000085</v>
      </c>
      <c r="BM244" s="3">
        <f t="shared" si="78"/>
        <v>-0.9921567416492162</v>
      </c>
      <c r="BN244" s="3">
        <f t="shared" si="79"/>
        <v>0.9921567416492162</v>
      </c>
    </row>
    <row r="245" spans="15:66" ht="12.75">
      <c r="O245" s="3">
        <f t="shared" si="80"/>
        <v>62.75</v>
      </c>
      <c r="P245" s="3">
        <f t="shared" si="81"/>
        <v>15.120000000000022</v>
      </c>
      <c r="Q245" s="3">
        <f t="shared" si="82"/>
        <v>27.750000000000007</v>
      </c>
      <c r="R245" s="3">
        <f t="shared" si="83"/>
        <v>31.601849629412534</v>
      </c>
      <c r="S245" s="19">
        <f t="shared" si="84"/>
        <v>61.41558584152767</v>
      </c>
      <c r="BA245" s="3">
        <v>1.5</v>
      </c>
      <c r="BB245" s="3">
        <v>2.8</v>
      </c>
      <c r="BC245" s="3">
        <v>1.9</v>
      </c>
      <c r="BD245" s="3">
        <f t="shared" si="72"/>
        <v>4.578320096319441</v>
      </c>
      <c r="BE245" s="3">
        <f t="shared" si="73"/>
        <v>6.871679903680557</v>
      </c>
      <c r="BF245" s="3">
        <f t="shared" si="74"/>
        <v>-3.554349559902708</v>
      </c>
      <c r="BG245" s="3">
        <f t="shared" si="75"/>
        <v>-28.302399999999995</v>
      </c>
      <c r="BI245" s="3">
        <v>2.1500000000000083</v>
      </c>
      <c r="BJ245" s="3" t="e">
        <f t="shared" si="76"/>
        <v>#NUM!</v>
      </c>
      <c r="BK245" s="3" t="e">
        <f t="shared" si="77"/>
        <v>#NUM!</v>
      </c>
      <c r="BL245" s="3">
        <v>2.1500000000000083</v>
      </c>
      <c r="BM245" s="3">
        <f t="shared" si="78"/>
        <v>-0.9609316668563569</v>
      </c>
      <c r="BN245" s="3">
        <f t="shared" si="79"/>
        <v>0.9609316668563569</v>
      </c>
    </row>
    <row r="246" spans="15:66" ht="12.75">
      <c r="O246" s="3">
        <f t="shared" si="80"/>
        <v>62.75</v>
      </c>
      <c r="P246" s="3">
        <f t="shared" si="81"/>
        <v>15.120000000000022</v>
      </c>
      <c r="Q246" s="3">
        <f t="shared" si="82"/>
        <v>27.750000000000007</v>
      </c>
      <c r="R246" s="3">
        <f t="shared" si="83"/>
        <v>31.601849629412534</v>
      </c>
      <c r="S246" s="19">
        <f t="shared" si="84"/>
        <v>61.41558584152767</v>
      </c>
      <c r="BA246" s="3">
        <v>1.5</v>
      </c>
      <c r="BB246" s="3">
        <v>2.8</v>
      </c>
      <c r="BC246" s="3">
        <v>1.9</v>
      </c>
      <c r="BD246" s="3">
        <f t="shared" si="72"/>
        <v>4.578320096319441</v>
      </c>
      <c r="BE246" s="3">
        <f t="shared" si="73"/>
        <v>6.871679903680557</v>
      </c>
      <c r="BF246" s="3">
        <f t="shared" si="74"/>
        <v>-3.554349559902708</v>
      </c>
      <c r="BG246" s="3">
        <f t="shared" si="75"/>
        <v>-28.302399999999995</v>
      </c>
      <c r="BI246" s="3">
        <v>2.200000000000008</v>
      </c>
      <c r="BJ246" s="3" t="e">
        <f t="shared" si="76"/>
        <v>#NUM!</v>
      </c>
      <c r="BK246" s="3" t="e">
        <f t="shared" si="77"/>
        <v>#NUM!</v>
      </c>
      <c r="BL246" s="3">
        <v>2.200000000000008</v>
      </c>
      <c r="BM246" s="3">
        <f t="shared" si="78"/>
        <v>-0.9278843611976071</v>
      </c>
      <c r="BN246" s="3">
        <f t="shared" si="79"/>
        <v>0.9278843611976071</v>
      </c>
    </row>
    <row r="247" spans="15:66" ht="12.75">
      <c r="O247" s="3">
        <f t="shared" si="80"/>
        <v>62.75</v>
      </c>
      <c r="P247" s="3">
        <f t="shared" si="81"/>
        <v>15.120000000000022</v>
      </c>
      <c r="Q247" s="3">
        <f t="shared" si="82"/>
        <v>27.750000000000007</v>
      </c>
      <c r="R247" s="3">
        <f t="shared" si="83"/>
        <v>31.601849629412534</v>
      </c>
      <c r="S247" s="19">
        <f t="shared" si="84"/>
        <v>61.41558584152767</v>
      </c>
      <c r="BA247" s="3">
        <v>1.5</v>
      </c>
      <c r="BB247" s="3">
        <v>2.8</v>
      </c>
      <c r="BC247" s="3">
        <v>1.9</v>
      </c>
      <c r="BD247" s="3">
        <f t="shared" si="72"/>
        <v>4.578320096319441</v>
      </c>
      <c r="BE247" s="3">
        <f t="shared" si="73"/>
        <v>6.871679903680557</v>
      </c>
      <c r="BF247" s="3">
        <f t="shared" si="74"/>
        <v>-3.554349559902708</v>
      </c>
      <c r="BG247" s="3">
        <f t="shared" si="75"/>
        <v>-28.302399999999995</v>
      </c>
      <c r="BI247" s="3">
        <v>2.250000000000008</v>
      </c>
      <c r="BJ247" s="3" t="e">
        <f t="shared" si="76"/>
        <v>#NUM!</v>
      </c>
      <c r="BK247" s="3" t="e">
        <f t="shared" si="77"/>
        <v>#NUM!</v>
      </c>
      <c r="BL247" s="3">
        <v>2.250000000000008</v>
      </c>
      <c r="BM247" s="3">
        <f t="shared" si="78"/>
        <v>-0.8928124988838668</v>
      </c>
      <c r="BN247" s="3">
        <f t="shared" si="79"/>
        <v>0.8928124988838668</v>
      </c>
    </row>
    <row r="248" spans="15:66" ht="12.75">
      <c r="O248" s="3">
        <f t="shared" si="80"/>
        <v>62.75</v>
      </c>
      <c r="P248" s="3">
        <f t="shared" si="81"/>
        <v>15.120000000000022</v>
      </c>
      <c r="Q248" s="3">
        <f t="shared" si="82"/>
        <v>27.750000000000007</v>
      </c>
      <c r="R248" s="3">
        <f t="shared" si="83"/>
        <v>31.601849629412534</v>
      </c>
      <c r="S248" s="19">
        <f t="shared" si="84"/>
        <v>61.41558584152767</v>
      </c>
      <c r="BA248" s="3">
        <v>1.5</v>
      </c>
      <c r="BB248" s="3">
        <v>2.8</v>
      </c>
      <c r="BC248" s="3">
        <v>1.9</v>
      </c>
      <c r="BD248" s="3">
        <f t="shared" si="72"/>
        <v>4.578320096319441</v>
      </c>
      <c r="BE248" s="3">
        <f t="shared" si="73"/>
        <v>6.871679903680557</v>
      </c>
      <c r="BF248" s="3">
        <f t="shared" si="74"/>
        <v>-3.554349559902708</v>
      </c>
      <c r="BG248" s="3">
        <f t="shared" si="75"/>
        <v>-28.302399999999995</v>
      </c>
      <c r="BI248" s="3">
        <v>2.300000000000008</v>
      </c>
      <c r="BJ248" s="3" t="e">
        <f t="shared" si="76"/>
        <v>#NUM!</v>
      </c>
      <c r="BK248" s="3" t="e">
        <f t="shared" si="77"/>
        <v>#NUM!</v>
      </c>
      <c r="BL248" s="3">
        <v>2.300000000000008</v>
      </c>
      <c r="BM248" s="3">
        <f t="shared" si="78"/>
        <v>-0.8554671119288142</v>
      </c>
      <c r="BN248" s="3">
        <f t="shared" si="79"/>
        <v>0.8554671119288142</v>
      </c>
    </row>
    <row r="249" spans="15:66" ht="12.75">
      <c r="O249" s="3">
        <f t="shared" si="80"/>
        <v>62.75</v>
      </c>
      <c r="P249" s="3">
        <f t="shared" si="81"/>
        <v>15.120000000000022</v>
      </c>
      <c r="Q249" s="3">
        <f t="shared" si="82"/>
        <v>27.750000000000007</v>
      </c>
      <c r="R249" s="3">
        <f t="shared" si="83"/>
        <v>31.601849629412534</v>
      </c>
      <c r="S249" s="19">
        <f t="shared" si="84"/>
        <v>61.41558584152767</v>
      </c>
      <c r="BA249" s="3">
        <v>1.5</v>
      </c>
      <c r="BB249" s="3">
        <v>2.8</v>
      </c>
      <c r="BC249" s="3">
        <v>1.9</v>
      </c>
      <c r="BD249" s="3">
        <f t="shared" si="72"/>
        <v>4.578320096319441</v>
      </c>
      <c r="BE249" s="3">
        <f t="shared" si="73"/>
        <v>6.871679903680557</v>
      </c>
      <c r="BF249" s="3">
        <f t="shared" si="74"/>
        <v>-3.554349559902708</v>
      </c>
      <c r="BG249" s="3">
        <f t="shared" si="75"/>
        <v>-28.302399999999995</v>
      </c>
      <c r="BI249" s="3">
        <v>2.3500000000000076</v>
      </c>
      <c r="BJ249" s="3" t="e">
        <f t="shared" si="76"/>
        <v>#NUM!</v>
      </c>
      <c r="BK249" s="3" t="e">
        <f t="shared" si="77"/>
        <v>#NUM!</v>
      </c>
      <c r="BL249" s="3">
        <v>2.3500000000000076</v>
      </c>
      <c r="BM249" s="3">
        <f t="shared" si="78"/>
        <v>-0.8155359293377611</v>
      </c>
      <c r="BN249" s="3">
        <f t="shared" si="79"/>
        <v>0.8155359293377611</v>
      </c>
    </row>
    <row r="250" spans="15:66" ht="12.75">
      <c r="O250" s="3">
        <f t="shared" si="80"/>
        <v>62.75</v>
      </c>
      <c r="P250" s="3">
        <f t="shared" si="81"/>
        <v>15.120000000000022</v>
      </c>
      <c r="Q250" s="3">
        <f t="shared" si="82"/>
        <v>27.750000000000007</v>
      </c>
      <c r="R250" s="3">
        <f t="shared" si="83"/>
        <v>31.601849629412534</v>
      </c>
      <c r="S250" s="19">
        <f t="shared" si="84"/>
        <v>61.41558584152767</v>
      </c>
      <c r="BA250" s="3">
        <v>1.5</v>
      </c>
      <c r="BB250" s="3">
        <v>2.8</v>
      </c>
      <c r="BC250" s="3">
        <v>1.9</v>
      </c>
      <c r="BD250" s="3">
        <f t="shared" si="72"/>
        <v>4.578320096319441</v>
      </c>
      <c r="BE250" s="3">
        <f t="shared" si="73"/>
        <v>6.871679903680557</v>
      </c>
      <c r="BF250" s="3">
        <f t="shared" si="74"/>
        <v>-3.554349559902708</v>
      </c>
      <c r="BG250" s="3">
        <f t="shared" si="75"/>
        <v>-28.302399999999995</v>
      </c>
      <c r="BI250" s="3">
        <v>2.4000000000000075</v>
      </c>
      <c r="BJ250" s="3" t="e">
        <f t="shared" si="76"/>
        <v>#NUM!</v>
      </c>
      <c r="BK250" s="3" t="e">
        <f t="shared" si="77"/>
        <v>#NUM!</v>
      </c>
      <c r="BL250" s="3">
        <v>2.4000000000000075</v>
      </c>
      <c r="BM250" s="3">
        <f t="shared" si="78"/>
        <v>-0.7726181304565622</v>
      </c>
      <c r="BN250" s="3">
        <f t="shared" si="79"/>
        <v>0.7726181304565622</v>
      </c>
    </row>
    <row r="251" spans="15:66" ht="12.75">
      <c r="O251" s="3">
        <f t="shared" si="80"/>
        <v>62.75</v>
      </c>
      <c r="P251" s="3">
        <f t="shared" si="81"/>
        <v>15.120000000000022</v>
      </c>
      <c r="Q251" s="3">
        <f t="shared" si="82"/>
        <v>27.750000000000007</v>
      </c>
      <c r="R251" s="3">
        <f t="shared" si="83"/>
        <v>31.601849629412534</v>
      </c>
      <c r="S251" s="19">
        <f t="shared" si="84"/>
        <v>61.41558584152767</v>
      </c>
      <c r="BA251" s="3">
        <v>1.5</v>
      </c>
      <c r="BB251" s="3">
        <v>2.8</v>
      </c>
      <c r="BC251" s="3">
        <v>1.9</v>
      </c>
      <c r="BD251" s="3">
        <f t="shared" si="72"/>
        <v>4.578320096319441</v>
      </c>
      <c r="BE251" s="3">
        <f t="shared" si="73"/>
        <v>6.871679903680557</v>
      </c>
      <c r="BF251" s="3">
        <f t="shared" si="74"/>
        <v>-3.554349559902708</v>
      </c>
      <c r="BG251" s="3">
        <f t="shared" si="75"/>
        <v>-28.302399999999995</v>
      </c>
      <c r="BI251" s="3">
        <v>2.4500000000000073</v>
      </c>
      <c r="BJ251" s="3" t="e">
        <f t="shared" si="76"/>
        <v>#NUM!</v>
      </c>
      <c r="BK251" s="3" t="e">
        <f t="shared" si="77"/>
        <v>#NUM!</v>
      </c>
      <c r="BL251" s="3">
        <v>2.4500000000000073</v>
      </c>
      <c r="BM251" s="3">
        <f t="shared" si="78"/>
        <v>-0.7261843774138834</v>
      </c>
      <c r="BN251" s="3">
        <f t="shared" si="79"/>
        <v>0.7261843774138834</v>
      </c>
    </row>
    <row r="252" spans="15:66" ht="12.75">
      <c r="O252" s="3">
        <f t="shared" si="80"/>
        <v>62.75</v>
      </c>
      <c r="P252" s="3">
        <f t="shared" si="81"/>
        <v>15.120000000000022</v>
      </c>
      <c r="Q252" s="3">
        <f t="shared" si="82"/>
        <v>27.750000000000007</v>
      </c>
      <c r="R252" s="3">
        <f t="shared" si="83"/>
        <v>31.601849629412534</v>
      </c>
      <c r="S252" s="19">
        <f t="shared" si="84"/>
        <v>61.41558584152767</v>
      </c>
      <c r="BA252" s="3">
        <v>1.5</v>
      </c>
      <c r="BB252" s="3">
        <v>2.8</v>
      </c>
      <c r="BC252" s="3">
        <v>1.9</v>
      </c>
      <c r="BD252" s="3">
        <f t="shared" si="72"/>
        <v>4.578320096319441</v>
      </c>
      <c r="BE252" s="3">
        <f t="shared" si="73"/>
        <v>6.871679903680557</v>
      </c>
      <c r="BF252" s="3">
        <f t="shared" si="74"/>
        <v>-3.554349559902708</v>
      </c>
      <c r="BG252" s="3">
        <f t="shared" si="75"/>
        <v>-28.302399999999995</v>
      </c>
      <c r="BI252" s="3">
        <v>2.500000000000007</v>
      </c>
      <c r="BJ252" s="3" t="e">
        <f t="shared" si="76"/>
        <v>#NUM!</v>
      </c>
      <c r="BK252" s="3" t="e">
        <f t="shared" si="77"/>
        <v>#NUM!</v>
      </c>
      <c r="BL252" s="3">
        <v>2.500000000000007</v>
      </c>
      <c r="BM252" s="3">
        <f t="shared" si="78"/>
        <v>-0.6755100114063401</v>
      </c>
      <c r="BN252" s="3">
        <f t="shared" si="79"/>
        <v>0.6755100114063401</v>
      </c>
    </row>
    <row r="253" spans="15:66" ht="12.75">
      <c r="O253" s="3">
        <f t="shared" si="80"/>
        <v>62.75</v>
      </c>
      <c r="P253" s="3">
        <f t="shared" si="81"/>
        <v>15.120000000000022</v>
      </c>
      <c r="Q253" s="3">
        <f t="shared" si="82"/>
        <v>27.750000000000007</v>
      </c>
      <c r="R253" s="3">
        <f t="shared" si="83"/>
        <v>31.601849629412534</v>
      </c>
      <c r="S253" s="19">
        <f t="shared" si="84"/>
        <v>61.41558584152767</v>
      </c>
      <c r="BA253" s="3">
        <v>1.5</v>
      </c>
      <c r="BB253" s="3">
        <v>2.8</v>
      </c>
      <c r="BC253" s="3">
        <v>1.9</v>
      </c>
      <c r="BD253" s="3">
        <f t="shared" si="72"/>
        <v>4.578320096319441</v>
      </c>
      <c r="BE253" s="3">
        <f t="shared" si="73"/>
        <v>6.871679903680557</v>
      </c>
      <c r="BF253" s="3">
        <f t="shared" si="74"/>
        <v>-3.554349559902708</v>
      </c>
      <c r="BG253" s="3">
        <f t="shared" si="75"/>
        <v>-28.302399999999995</v>
      </c>
      <c r="BI253" s="3">
        <v>2.550000000000007</v>
      </c>
      <c r="BJ253" s="3" t="e">
        <f t="shared" si="76"/>
        <v>#NUM!</v>
      </c>
      <c r="BK253" s="3" t="e">
        <f t="shared" si="77"/>
        <v>#NUM!</v>
      </c>
      <c r="BL253" s="3">
        <v>2.550000000000007</v>
      </c>
      <c r="BM253" s="3">
        <f t="shared" si="78"/>
        <v>-0.6195553664046548</v>
      </c>
      <c r="BN253" s="3">
        <f t="shared" si="79"/>
        <v>0.6195553664046548</v>
      </c>
    </row>
    <row r="254" spans="15:66" ht="12.75">
      <c r="O254" s="3">
        <f t="shared" si="80"/>
        <v>62.75</v>
      </c>
      <c r="P254" s="3">
        <f t="shared" si="81"/>
        <v>15.120000000000022</v>
      </c>
      <c r="Q254" s="3">
        <f t="shared" si="82"/>
        <v>27.750000000000007</v>
      </c>
      <c r="R254" s="3">
        <f t="shared" si="83"/>
        <v>31.601849629412534</v>
      </c>
      <c r="S254" s="19">
        <f t="shared" si="84"/>
        <v>61.41558584152767</v>
      </c>
      <c r="BA254" s="3">
        <v>1.5</v>
      </c>
      <c r="BB254" s="3">
        <v>2.8</v>
      </c>
      <c r="BC254" s="3">
        <v>1.9</v>
      </c>
      <c r="BD254" s="3">
        <f t="shared" si="72"/>
        <v>4.578320096319441</v>
      </c>
      <c r="BE254" s="3">
        <f t="shared" si="73"/>
        <v>6.871679903680557</v>
      </c>
      <c r="BF254" s="3">
        <f t="shared" si="74"/>
        <v>-3.554349559902708</v>
      </c>
      <c r="BG254" s="3">
        <f t="shared" si="75"/>
        <v>-28.302399999999995</v>
      </c>
      <c r="BI254" s="3">
        <v>2.6000000000000068</v>
      </c>
      <c r="BJ254" s="3" t="e">
        <f t="shared" si="76"/>
        <v>#NUM!</v>
      </c>
      <c r="BK254" s="3" t="e">
        <f t="shared" si="77"/>
        <v>#NUM!</v>
      </c>
      <c r="BL254" s="3">
        <v>2.6000000000000068</v>
      </c>
      <c r="BM254" s="3">
        <f t="shared" si="78"/>
        <v>-0.5567306167185585</v>
      </c>
      <c r="BN254" s="3">
        <f t="shared" si="79"/>
        <v>0.5567306167185585</v>
      </c>
    </row>
    <row r="255" spans="15:66" ht="12.75">
      <c r="O255" s="3">
        <f t="shared" si="80"/>
        <v>62.75</v>
      </c>
      <c r="P255" s="3">
        <f t="shared" si="81"/>
        <v>15.120000000000022</v>
      </c>
      <c r="Q255" s="3">
        <f t="shared" si="82"/>
        <v>27.750000000000007</v>
      </c>
      <c r="R255" s="3">
        <f t="shared" si="83"/>
        <v>31.601849629412534</v>
      </c>
      <c r="S255" s="19">
        <f t="shared" si="84"/>
        <v>61.41558584152767</v>
      </c>
      <c r="BA255" s="3">
        <v>1.5</v>
      </c>
      <c r="BB255" s="3">
        <v>2.8</v>
      </c>
      <c r="BC255" s="3">
        <v>1.9</v>
      </c>
      <c r="BD255" s="3">
        <f t="shared" si="72"/>
        <v>4.578320096319441</v>
      </c>
      <c r="BE255" s="3">
        <f t="shared" si="73"/>
        <v>6.871679903680557</v>
      </c>
      <c r="BF255" s="3">
        <f t="shared" si="74"/>
        <v>-3.554349559902708</v>
      </c>
      <c r="BG255" s="3">
        <f t="shared" si="75"/>
        <v>-28.302399999999995</v>
      </c>
      <c r="BI255" s="3">
        <v>2.6500000000000066</v>
      </c>
      <c r="BJ255" s="3" t="e">
        <f t="shared" si="76"/>
        <v>#NUM!</v>
      </c>
      <c r="BK255" s="3" t="e">
        <f t="shared" si="77"/>
        <v>#NUM!</v>
      </c>
      <c r="BL255" s="3">
        <v>2.6500000000000066</v>
      </c>
      <c r="BM255" s="3">
        <f t="shared" si="78"/>
        <v>-0.48436985678637656</v>
      </c>
      <c r="BN255" s="3">
        <f t="shared" si="79"/>
        <v>0.48436985678637656</v>
      </c>
    </row>
    <row r="256" spans="15:66" ht="12.75">
      <c r="O256" s="3">
        <f t="shared" si="80"/>
        <v>62.75</v>
      </c>
      <c r="P256" s="3">
        <f t="shared" si="81"/>
        <v>15.120000000000022</v>
      </c>
      <c r="Q256" s="3">
        <f t="shared" si="82"/>
        <v>27.750000000000007</v>
      </c>
      <c r="R256" s="3">
        <f t="shared" si="83"/>
        <v>31.601849629412534</v>
      </c>
      <c r="S256" s="19">
        <f t="shared" si="84"/>
        <v>61.41558584152767</v>
      </c>
      <c r="BA256" s="3">
        <v>1.5</v>
      </c>
      <c r="BB256" s="3">
        <v>2.8</v>
      </c>
      <c r="BC256" s="3">
        <v>1.9</v>
      </c>
      <c r="BD256" s="3">
        <f t="shared" si="72"/>
        <v>4.578320096319441</v>
      </c>
      <c r="BE256" s="3">
        <f t="shared" si="73"/>
        <v>6.871679903680557</v>
      </c>
      <c r="BF256" s="3">
        <f t="shared" si="74"/>
        <v>-3.554349559902708</v>
      </c>
      <c r="BG256" s="3">
        <f t="shared" si="75"/>
        <v>-28.302399999999995</v>
      </c>
      <c r="BI256" s="3">
        <v>2.7000000000000064</v>
      </c>
      <c r="BJ256" s="3" t="e">
        <f t="shared" si="76"/>
        <v>#NUM!</v>
      </c>
      <c r="BK256" s="3" t="e">
        <f t="shared" si="77"/>
        <v>#NUM!</v>
      </c>
      <c r="BL256" s="3">
        <v>2.7000000000000064</v>
      </c>
      <c r="BM256" s="3">
        <f t="shared" si="78"/>
        <v>-0.39729634752296916</v>
      </c>
      <c r="BN256" s="3">
        <f t="shared" si="79"/>
        <v>0.39729634752296916</v>
      </c>
    </row>
    <row r="257" spans="15:66" ht="12.75">
      <c r="O257" s="3">
        <f t="shared" si="80"/>
        <v>62.75</v>
      </c>
      <c r="P257" s="3">
        <f t="shared" si="81"/>
        <v>15.120000000000022</v>
      </c>
      <c r="Q257" s="3">
        <f t="shared" si="82"/>
        <v>27.750000000000007</v>
      </c>
      <c r="R257" s="3">
        <f t="shared" si="83"/>
        <v>31.601849629412534</v>
      </c>
      <c r="S257" s="19">
        <f t="shared" si="84"/>
        <v>61.41558584152767</v>
      </c>
      <c r="BA257" s="3">
        <v>1.5</v>
      </c>
      <c r="BB257" s="3">
        <v>2.8</v>
      </c>
      <c r="BC257" s="3">
        <v>1.9</v>
      </c>
      <c r="BD257" s="3">
        <f t="shared" si="72"/>
        <v>4.578320096319441</v>
      </c>
      <c r="BE257" s="3">
        <f t="shared" si="73"/>
        <v>6.871679903680557</v>
      </c>
      <c r="BF257" s="3">
        <f t="shared" si="74"/>
        <v>-3.554349559902708</v>
      </c>
      <c r="BG257" s="3">
        <f t="shared" si="75"/>
        <v>-28.302399999999995</v>
      </c>
      <c r="BI257" s="3">
        <v>2.750000000000006</v>
      </c>
      <c r="BJ257" s="3" t="e">
        <f t="shared" si="76"/>
        <v>#NUM!</v>
      </c>
      <c r="BK257" s="3" t="e">
        <f t="shared" si="77"/>
        <v>#NUM!</v>
      </c>
      <c r="BL257" s="3">
        <v>2.750000000000006</v>
      </c>
      <c r="BM257" s="3">
        <f t="shared" si="78"/>
        <v>-0.282205011237109</v>
      </c>
      <c r="BN257" s="3">
        <f t="shared" si="79"/>
        <v>0.282205011237109</v>
      </c>
    </row>
    <row r="258" spans="15:66" ht="12.75">
      <c r="O258" s="3">
        <f t="shared" si="80"/>
        <v>62.75</v>
      </c>
      <c r="P258" s="3">
        <f t="shared" si="81"/>
        <v>15.120000000000022</v>
      </c>
      <c r="Q258" s="3">
        <f t="shared" si="82"/>
        <v>27.750000000000007</v>
      </c>
      <c r="R258" s="3">
        <f t="shared" si="83"/>
        <v>31.601849629412534</v>
      </c>
      <c r="S258" s="19">
        <f t="shared" si="84"/>
        <v>61.41558584152767</v>
      </c>
      <c r="BA258" s="3">
        <v>1.5</v>
      </c>
      <c r="BB258" s="3">
        <v>2.8</v>
      </c>
      <c r="BC258" s="3">
        <v>1.9</v>
      </c>
      <c r="BD258" s="3">
        <f aca="true" t="shared" si="85" ref="BD258:BD321">BB258^2*(COS(RADIANS(S258)))^2+BC258^2*(SIN(RADIANS(S258)))^2</f>
        <v>4.578320096319441</v>
      </c>
      <c r="BE258" s="3">
        <f aca="true" t="shared" si="86" ref="BE258:BE321">BB258^2*(SIN(RADIANS(S258)))^2+BC258^2*(COS(RADIANS(S258)))^2</f>
        <v>6.871679903680557</v>
      </c>
      <c r="BF258" s="3">
        <f aca="true" t="shared" si="87" ref="BF258:BF321">2*SIN(RADIANS(S258))*COS(RADIANS(S258))*(BC258^2-BB258^2)</f>
        <v>-3.554349559902708</v>
      </c>
      <c r="BG258" s="3">
        <f t="shared" si="75"/>
        <v>-28.302399999999995</v>
      </c>
      <c r="BI258" s="3">
        <v>2.800000000000006</v>
      </c>
      <c r="BJ258" s="3" t="e">
        <f t="shared" si="76"/>
        <v>#NUM!</v>
      </c>
      <c r="BK258" s="3" t="e">
        <f t="shared" si="77"/>
        <v>#NUM!</v>
      </c>
      <c r="BL258" s="3">
        <v>2.800000000000006</v>
      </c>
      <c r="BM258" s="3" t="e">
        <f t="shared" si="78"/>
        <v>#NUM!</v>
      </c>
      <c r="BN258" s="3" t="e">
        <f t="shared" si="79"/>
        <v>#NUM!</v>
      </c>
    </row>
    <row r="259" spans="15:66" ht="12.75">
      <c r="O259" s="3">
        <f t="shared" si="80"/>
        <v>62.75</v>
      </c>
      <c r="P259" s="3">
        <f t="shared" si="81"/>
        <v>15.120000000000022</v>
      </c>
      <c r="Q259" s="3">
        <f t="shared" si="82"/>
        <v>27.750000000000007</v>
      </c>
      <c r="R259" s="3">
        <f t="shared" si="83"/>
        <v>31.601849629412534</v>
      </c>
      <c r="S259" s="19">
        <f t="shared" si="84"/>
        <v>61.41558584152767</v>
      </c>
      <c r="BA259" s="3">
        <v>1.5</v>
      </c>
      <c r="BB259" s="3">
        <v>2.8</v>
      </c>
      <c r="BC259" s="3">
        <v>1.9</v>
      </c>
      <c r="BD259" s="3">
        <f t="shared" si="85"/>
        <v>4.578320096319441</v>
      </c>
      <c r="BE259" s="3">
        <f t="shared" si="86"/>
        <v>6.871679903680557</v>
      </c>
      <c r="BF259" s="3">
        <f t="shared" si="87"/>
        <v>-3.554349559902708</v>
      </c>
      <c r="BG259" s="3">
        <f aca="true" t="shared" si="88" ref="BG259:BG322">(-1)*BB259^2*BC259^2</f>
        <v>-28.302399999999995</v>
      </c>
      <c r="BI259" s="3">
        <v>2.850000000000006</v>
      </c>
      <c r="BJ259" s="3" t="e">
        <f aca="true" t="shared" si="89" ref="BJ259:BJ322">(-1)*BF259*BI259/(2*BD259)-SQRT(BI259^2*((BF259/(2*BD259))^2-BE259/BD259)-BG259/BD259)</f>
        <v>#NUM!</v>
      </c>
      <c r="BK259" s="3" t="e">
        <f aca="true" t="shared" si="90" ref="BK259:BK322">(-1)*BF259*BI259/(2*BD259)+SQRT(BI259^2*((BF259/(2*BD259))^2-BE259/BD259)-BG259/BD259)</f>
        <v>#NUM!</v>
      </c>
      <c r="BL259" s="3">
        <v>2.850000000000006</v>
      </c>
      <c r="BM259" s="3" t="e">
        <f aca="true" t="shared" si="91" ref="BM259:BM322">-BA259*SQRT(1-(BL259/BB259)^2)</f>
        <v>#NUM!</v>
      </c>
      <c r="BN259" s="3" t="e">
        <f aca="true" t="shared" si="92" ref="BN259:BN322">BA259*SQRT(1-(BL259/BB259)^2)</f>
        <v>#NUM!</v>
      </c>
    </row>
    <row r="260" spans="15:66" ht="12.75">
      <c r="O260" s="3">
        <f t="shared" si="80"/>
        <v>62.75</v>
      </c>
      <c r="P260" s="3">
        <f t="shared" si="81"/>
        <v>15.120000000000022</v>
      </c>
      <c r="Q260" s="3">
        <f t="shared" si="82"/>
        <v>27.750000000000007</v>
      </c>
      <c r="R260" s="3">
        <f t="shared" si="83"/>
        <v>31.601849629412534</v>
      </c>
      <c r="S260" s="19">
        <f t="shared" si="84"/>
        <v>61.41558584152767</v>
      </c>
      <c r="BA260" s="3">
        <v>1.5</v>
      </c>
      <c r="BB260" s="3">
        <v>2.8</v>
      </c>
      <c r="BC260" s="3">
        <v>1.9</v>
      </c>
      <c r="BD260" s="3">
        <f t="shared" si="85"/>
        <v>4.578320096319441</v>
      </c>
      <c r="BE260" s="3">
        <f t="shared" si="86"/>
        <v>6.871679903680557</v>
      </c>
      <c r="BF260" s="3">
        <f t="shared" si="87"/>
        <v>-3.554349559902708</v>
      </c>
      <c r="BG260" s="3">
        <f t="shared" si="88"/>
        <v>-28.302399999999995</v>
      </c>
      <c r="BI260" s="3">
        <v>2.9000000000000057</v>
      </c>
      <c r="BJ260" s="3" t="e">
        <f t="shared" si="89"/>
        <v>#NUM!</v>
      </c>
      <c r="BK260" s="3" t="e">
        <f t="shared" si="90"/>
        <v>#NUM!</v>
      </c>
      <c r="BL260" s="3">
        <v>2.9000000000000057</v>
      </c>
      <c r="BM260" s="3" t="e">
        <f t="shared" si="91"/>
        <v>#NUM!</v>
      </c>
      <c r="BN260" s="3" t="e">
        <f t="shared" si="92"/>
        <v>#NUM!</v>
      </c>
    </row>
    <row r="261" spans="15:66" ht="12.75">
      <c r="O261" s="3">
        <f t="shared" si="80"/>
        <v>62.75</v>
      </c>
      <c r="P261" s="3">
        <f t="shared" si="81"/>
        <v>15.120000000000022</v>
      </c>
      <c r="Q261" s="3">
        <f t="shared" si="82"/>
        <v>27.750000000000007</v>
      </c>
      <c r="R261" s="3">
        <f t="shared" si="83"/>
        <v>31.601849629412534</v>
      </c>
      <c r="S261" s="19">
        <f t="shared" si="84"/>
        <v>61.41558584152767</v>
      </c>
      <c r="BA261" s="3">
        <v>1.5</v>
      </c>
      <c r="BB261" s="3">
        <v>2.8</v>
      </c>
      <c r="BC261" s="3">
        <v>1.9</v>
      </c>
      <c r="BD261" s="3">
        <f t="shared" si="85"/>
        <v>4.578320096319441</v>
      </c>
      <c r="BE261" s="3">
        <f t="shared" si="86"/>
        <v>6.871679903680557</v>
      </c>
      <c r="BF261" s="3">
        <f t="shared" si="87"/>
        <v>-3.554349559902708</v>
      </c>
      <c r="BG261" s="3">
        <f t="shared" si="88"/>
        <v>-28.302399999999995</v>
      </c>
      <c r="BI261" s="3">
        <v>2.9500000000000055</v>
      </c>
      <c r="BJ261" s="3" t="e">
        <f t="shared" si="89"/>
        <v>#NUM!</v>
      </c>
      <c r="BK261" s="3" t="e">
        <f t="shared" si="90"/>
        <v>#NUM!</v>
      </c>
      <c r="BL261" s="3">
        <v>2.9500000000000055</v>
      </c>
      <c r="BM261" s="3" t="e">
        <f t="shared" si="91"/>
        <v>#NUM!</v>
      </c>
      <c r="BN261" s="3" t="e">
        <f t="shared" si="92"/>
        <v>#NUM!</v>
      </c>
    </row>
    <row r="262" spans="15:66" ht="12.75">
      <c r="O262" s="3">
        <f t="shared" si="80"/>
        <v>62.75</v>
      </c>
      <c r="P262" s="3">
        <f t="shared" si="81"/>
        <v>15.120000000000022</v>
      </c>
      <c r="Q262" s="3">
        <f t="shared" si="82"/>
        <v>27.750000000000007</v>
      </c>
      <c r="R262" s="3">
        <f t="shared" si="83"/>
        <v>31.601849629412534</v>
      </c>
      <c r="S262" s="19">
        <f t="shared" si="84"/>
        <v>61.41558584152767</v>
      </c>
      <c r="BA262" s="3">
        <v>1.5</v>
      </c>
      <c r="BB262" s="3">
        <v>2.8</v>
      </c>
      <c r="BC262" s="3">
        <v>1.9</v>
      </c>
      <c r="BD262" s="3">
        <f t="shared" si="85"/>
        <v>4.578320096319441</v>
      </c>
      <c r="BE262" s="3">
        <f t="shared" si="86"/>
        <v>6.871679903680557</v>
      </c>
      <c r="BF262" s="3">
        <f t="shared" si="87"/>
        <v>-3.554349559902708</v>
      </c>
      <c r="BG262" s="3">
        <f t="shared" si="88"/>
        <v>-28.302399999999995</v>
      </c>
      <c r="BI262" s="3">
        <v>3.0000000000000053</v>
      </c>
      <c r="BJ262" s="3" t="e">
        <f t="shared" si="89"/>
        <v>#NUM!</v>
      </c>
      <c r="BK262" s="3" t="e">
        <f t="shared" si="90"/>
        <v>#NUM!</v>
      </c>
      <c r="BL262" s="3">
        <v>3.0000000000000053</v>
      </c>
      <c r="BM262" s="3" t="e">
        <f t="shared" si="91"/>
        <v>#NUM!</v>
      </c>
      <c r="BN262" s="3" t="e">
        <f t="shared" si="92"/>
        <v>#NUM!</v>
      </c>
    </row>
    <row r="263" spans="15:66" ht="12.75">
      <c r="O263" s="3">
        <f t="shared" si="80"/>
        <v>62.75</v>
      </c>
      <c r="P263" s="3">
        <f t="shared" si="81"/>
        <v>15.120000000000022</v>
      </c>
      <c r="Q263" s="3">
        <f t="shared" si="82"/>
        <v>27.750000000000007</v>
      </c>
      <c r="R263" s="3">
        <f t="shared" si="83"/>
        <v>31.601849629412534</v>
      </c>
      <c r="S263" s="19">
        <f t="shared" si="84"/>
        <v>61.41558584152767</v>
      </c>
      <c r="BA263" s="3">
        <v>1.5</v>
      </c>
      <c r="BB263" s="3">
        <v>2.8</v>
      </c>
      <c r="BC263" s="3">
        <v>1.9</v>
      </c>
      <c r="BD263" s="3">
        <f t="shared" si="85"/>
        <v>4.578320096319441</v>
      </c>
      <c r="BE263" s="3">
        <f t="shared" si="86"/>
        <v>6.871679903680557</v>
      </c>
      <c r="BF263" s="3">
        <f t="shared" si="87"/>
        <v>-3.554349559902708</v>
      </c>
      <c r="BG263" s="3">
        <f t="shared" si="88"/>
        <v>-28.302399999999995</v>
      </c>
      <c r="BI263" s="3">
        <v>3.050000000000005</v>
      </c>
      <c r="BJ263" s="3" t="e">
        <f t="shared" si="89"/>
        <v>#NUM!</v>
      </c>
      <c r="BK263" s="3" t="e">
        <f t="shared" si="90"/>
        <v>#NUM!</v>
      </c>
      <c r="BL263" s="3">
        <v>3.050000000000005</v>
      </c>
      <c r="BM263" s="3" t="e">
        <f t="shared" si="91"/>
        <v>#NUM!</v>
      </c>
      <c r="BN263" s="3" t="e">
        <f t="shared" si="92"/>
        <v>#NUM!</v>
      </c>
    </row>
    <row r="264" spans="15:66" ht="12.75">
      <c r="O264" s="3">
        <f t="shared" si="80"/>
        <v>62.75</v>
      </c>
      <c r="P264" s="3">
        <f t="shared" si="81"/>
        <v>15.120000000000022</v>
      </c>
      <c r="Q264" s="3">
        <f t="shared" si="82"/>
        <v>27.750000000000007</v>
      </c>
      <c r="R264" s="3">
        <f t="shared" si="83"/>
        <v>31.601849629412534</v>
      </c>
      <c r="S264" s="19">
        <f t="shared" si="84"/>
        <v>61.41558584152767</v>
      </c>
      <c r="BA264" s="3">
        <v>1.5</v>
      </c>
      <c r="BB264" s="3">
        <v>2.8</v>
      </c>
      <c r="BC264" s="3">
        <v>1.9</v>
      </c>
      <c r="BD264" s="3">
        <f t="shared" si="85"/>
        <v>4.578320096319441</v>
      </c>
      <c r="BE264" s="3">
        <f t="shared" si="86"/>
        <v>6.871679903680557</v>
      </c>
      <c r="BF264" s="3">
        <f t="shared" si="87"/>
        <v>-3.554349559902708</v>
      </c>
      <c r="BG264" s="3">
        <f t="shared" si="88"/>
        <v>-28.302399999999995</v>
      </c>
      <c r="BI264" s="3">
        <v>3.100000000000005</v>
      </c>
      <c r="BJ264" s="3" t="e">
        <f t="shared" si="89"/>
        <v>#NUM!</v>
      </c>
      <c r="BK264" s="3" t="e">
        <f t="shared" si="90"/>
        <v>#NUM!</v>
      </c>
      <c r="BL264" s="3">
        <v>3.100000000000005</v>
      </c>
      <c r="BM264" s="3" t="e">
        <f t="shared" si="91"/>
        <v>#NUM!</v>
      </c>
      <c r="BN264" s="3" t="e">
        <f t="shared" si="92"/>
        <v>#NUM!</v>
      </c>
    </row>
    <row r="265" spans="15:66" ht="12.75">
      <c r="O265" s="3">
        <f t="shared" si="80"/>
        <v>62.75</v>
      </c>
      <c r="P265" s="3">
        <f t="shared" si="81"/>
        <v>15.120000000000022</v>
      </c>
      <c r="Q265" s="3">
        <f t="shared" si="82"/>
        <v>27.750000000000007</v>
      </c>
      <c r="R265" s="3">
        <f t="shared" si="83"/>
        <v>31.601849629412534</v>
      </c>
      <c r="S265" s="19">
        <f t="shared" si="84"/>
        <v>61.41558584152767</v>
      </c>
      <c r="BA265" s="3">
        <v>1.5</v>
      </c>
      <c r="BB265" s="3">
        <v>2.8</v>
      </c>
      <c r="BC265" s="3">
        <v>1.9</v>
      </c>
      <c r="BD265" s="3">
        <f t="shared" si="85"/>
        <v>4.578320096319441</v>
      </c>
      <c r="BE265" s="3">
        <f t="shared" si="86"/>
        <v>6.871679903680557</v>
      </c>
      <c r="BF265" s="3">
        <f t="shared" si="87"/>
        <v>-3.554349559902708</v>
      </c>
      <c r="BG265" s="3">
        <f t="shared" si="88"/>
        <v>-28.302399999999995</v>
      </c>
      <c r="BI265" s="3">
        <v>3.15</v>
      </c>
      <c r="BJ265" s="3" t="e">
        <f t="shared" si="89"/>
        <v>#NUM!</v>
      </c>
      <c r="BK265" s="3" t="e">
        <f t="shared" si="90"/>
        <v>#NUM!</v>
      </c>
      <c r="BL265" s="3">
        <v>3.15</v>
      </c>
      <c r="BM265" s="3" t="e">
        <f t="shared" si="91"/>
        <v>#NUM!</v>
      </c>
      <c r="BN265" s="3" t="e">
        <f t="shared" si="92"/>
        <v>#NUM!</v>
      </c>
    </row>
    <row r="266" spans="15:66" ht="12.75">
      <c r="O266" s="3">
        <f t="shared" si="80"/>
        <v>62.75</v>
      </c>
      <c r="P266" s="3">
        <f t="shared" si="81"/>
        <v>15.120000000000022</v>
      </c>
      <c r="Q266" s="3">
        <f t="shared" si="82"/>
        <v>27.750000000000007</v>
      </c>
      <c r="R266" s="3">
        <f t="shared" si="83"/>
        <v>31.601849629412534</v>
      </c>
      <c r="S266" s="19">
        <f t="shared" si="84"/>
        <v>61.41558584152767</v>
      </c>
      <c r="BA266" s="3">
        <v>1.5</v>
      </c>
      <c r="BB266" s="3">
        <v>2.8</v>
      </c>
      <c r="BC266" s="3">
        <v>1.9</v>
      </c>
      <c r="BD266" s="3">
        <f t="shared" si="85"/>
        <v>4.578320096319441</v>
      </c>
      <c r="BE266" s="3">
        <f t="shared" si="86"/>
        <v>6.871679903680557</v>
      </c>
      <c r="BF266" s="3">
        <f t="shared" si="87"/>
        <v>-3.554349559902708</v>
      </c>
      <c r="BG266" s="3">
        <f t="shared" si="88"/>
        <v>-28.302399999999995</v>
      </c>
      <c r="BI266" s="3">
        <v>3.2</v>
      </c>
      <c r="BJ266" s="3" t="e">
        <f t="shared" si="89"/>
        <v>#NUM!</v>
      </c>
      <c r="BK266" s="3" t="e">
        <f t="shared" si="90"/>
        <v>#NUM!</v>
      </c>
      <c r="BL266" s="3">
        <v>3.2</v>
      </c>
      <c r="BM266" s="3" t="e">
        <f t="shared" si="91"/>
        <v>#NUM!</v>
      </c>
      <c r="BN266" s="3" t="e">
        <f t="shared" si="92"/>
        <v>#NUM!</v>
      </c>
    </row>
    <row r="267" spans="15:66" ht="12.75">
      <c r="O267" s="3">
        <f t="shared" si="80"/>
        <v>62.75</v>
      </c>
      <c r="P267" s="3">
        <f t="shared" si="81"/>
        <v>15.120000000000022</v>
      </c>
      <c r="Q267" s="3">
        <f t="shared" si="82"/>
        <v>27.750000000000007</v>
      </c>
      <c r="R267" s="3">
        <f t="shared" si="83"/>
        <v>31.601849629412534</v>
      </c>
      <c r="S267" s="19">
        <f t="shared" si="84"/>
        <v>61.41558584152767</v>
      </c>
      <c r="BA267" s="3">
        <v>1.5</v>
      </c>
      <c r="BB267" s="3">
        <v>2.8</v>
      </c>
      <c r="BC267" s="3">
        <v>1.9</v>
      </c>
      <c r="BD267" s="3">
        <f t="shared" si="85"/>
        <v>4.578320096319441</v>
      </c>
      <c r="BE267" s="3">
        <f t="shared" si="86"/>
        <v>6.871679903680557</v>
      </c>
      <c r="BF267" s="3">
        <f t="shared" si="87"/>
        <v>-3.554349559902708</v>
      </c>
      <c r="BG267" s="3">
        <f t="shared" si="88"/>
        <v>-28.302399999999995</v>
      </c>
      <c r="BI267" s="3">
        <v>3.25</v>
      </c>
      <c r="BJ267" s="3" t="e">
        <f t="shared" si="89"/>
        <v>#NUM!</v>
      </c>
      <c r="BK267" s="3" t="e">
        <f t="shared" si="90"/>
        <v>#NUM!</v>
      </c>
      <c r="BL267" s="3">
        <v>3.25</v>
      </c>
      <c r="BM267" s="3" t="e">
        <f t="shared" si="91"/>
        <v>#NUM!</v>
      </c>
      <c r="BN267" s="3" t="e">
        <f t="shared" si="92"/>
        <v>#NUM!</v>
      </c>
    </row>
    <row r="268" spans="15:66" ht="12.75">
      <c r="O268" s="3">
        <f t="shared" si="80"/>
        <v>62.75</v>
      </c>
      <c r="P268" s="3">
        <f t="shared" si="81"/>
        <v>15.120000000000022</v>
      </c>
      <c r="Q268" s="3">
        <f t="shared" si="82"/>
        <v>27.750000000000007</v>
      </c>
      <c r="R268" s="3">
        <f t="shared" si="83"/>
        <v>31.601849629412534</v>
      </c>
      <c r="S268" s="19">
        <f t="shared" si="84"/>
        <v>61.41558584152767</v>
      </c>
      <c r="BA268" s="3">
        <v>1.5</v>
      </c>
      <c r="BB268" s="3">
        <v>2.8</v>
      </c>
      <c r="BC268" s="3">
        <v>1.9</v>
      </c>
      <c r="BD268" s="3">
        <f t="shared" si="85"/>
        <v>4.578320096319441</v>
      </c>
      <c r="BE268" s="3">
        <f t="shared" si="86"/>
        <v>6.871679903680557</v>
      </c>
      <c r="BF268" s="3">
        <f t="shared" si="87"/>
        <v>-3.554349559902708</v>
      </c>
      <c r="BG268" s="3">
        <f t="shared" si="88"/>
        <v>-28.302399999999995</v>
      </c>
      <c r="BI268" s="3">
        <v>3.3</v>
      </c>
      <c r="BJ268" s="3" t="e">
        <f t="shared" si="89"/>
        <v>#NUM!</v>
      </c>
      <c r="BK268" s="3" t="e">
        <f t="shared" si="90"/>
        <v>#NUM!</v>
      </c>
      <c r="BL268" s="3">
        <v>3.3</v>
      </c>
      <c r="BM268" s="3" t="e">
        <f t="shared" si="91"/>
        <v>#NUM!</v>
      </c>
      <c r="BN268" s="3" t="e">
        <f t="shared" si="92"/>
        <v>#NUM!</v>
      </c>
    </row>
    <row r="269" spans="15:66" ht="12.75">
      <c r="O269" s="3">
        <f t="shared" si="80"/>
        <v>62.75</v>
      </c>
      <c r="P269" s="3">
        <f t="shared" si="81"/>
        <v>15.120000000000022</v>
      </c>
      <c r="Q269" s="3">
        <f t="shared" si="82"/>
        <v>27.750000000000007</v>
      </c>
      <c r="R269" s="3">
        <f t="shared" si="83"/>
        <v>31.601849629412534</v>
      </c>
      <c r="S269" s="19">
        <f t="shared" si="84"/>
        <v>61.41558584152767</v>
      </c>
      <c r="BA269" s="3">
        <v>1.5</v>
      </c>
      <c r="BB269" s="3">
        <v>2.8</v>
      </c>
      <c r="BC269" s="3">
        <v>1.9</v>
      </c>
      <c r="BD269" s="3">
        <f t="shared" si="85"/>
        <v>4.578320096319441</v>
      </c>
      <c r="BE269" s="3">
        <f t="shared" si="86"/>
        <v>6.871679903680557</v>
      </c>
      <c r="BF269" s="3">
        <f t="shared" si="87"/>
        <v>-3.554349559902708</v>
      </c>
      <c r="BG269" s="3">
        <f t="shared" si="88"/>
        <v>-28.302399999999995</v>
      </c>
      <c r="BI269" s="3">
        <v>3.35</v>
      </c>
      <c r="BJ269" s="3" t="e">
        <f t="shared" si="89"/>
        <v>#NUM!</v>
      </c>
      <c r="BK269" s="3" t="e">
        <f t="shared" si="90"/>
        <v>#NUM!</v>
      </c>
      <c r="BL269" s="3">
        <v>3.35</v>
      </c>
      <c r="BM269" s="3" t="e">
        <f t="shared" si="91"/>
        <v>#NUM!</v>
      </c>
      <c r="BN269" s="3" t="e">
        <f t="shared" si="92"/>
        <v>#NUM!</v>
      </c>
    </row>
    <row r="270" spans="15:66" ht="12.75">
      <c r="O270" s="3">
        <f t="shared" si="80"/>
        <v>62.75</v>
      </c>
      <c r="P270" s="3">
        <f t="shared" si="81"/>
        <v>15.120000000000022</v>
      </c>
      <c r="Q270" s="3">
        <f t="shared" si="82"/>
        <v>27.750000000000007</v>
      </c>
      <c r="R270" s="3">
        <f t="shared" si="83"/>
        <v>31.601849629412534</v>
      </c>
      <c r="S270" s="19">
        <f t="shared" si="84"/>
        <v>61.41558584152767</v>
      </c>
      <c r="BA270" s="3">
        <v>1.5</v>
      </c>
      <c r="BB270" s="3">
        <v>2.8</v>
      </c>
      <c r="BC270" s="3">
        <v>1.9</v>
      </c>
      <c r="BD270" s="3">
        <f t="shared" si="85"/>
        <v>4.578320096319441</v>
      </c>
      <c r="BE270" s="3">
        <f t="shared" si="86"/>
        <v>6.871679903680557</v>
      </c>
      <c r="BF270" s="3">
        <f t="shared" si="87"/>
        <v>-3.554349559902708</v>
      </c>
      <c r="BG270" s="3">
        <f t="shared" si="88"/>
        <v>-28.302399999999995</v>
      </c>
      <c r="BI270" s="3">
        <v>3.4</v>
      </c>
      <c r="BJ270" s="3" t="e">
        <f t="shared" si="89"/>
        <v>#NUM!</v>
      </c>
      <c r="BK270" s="3" t="e">
        <f t="shared" si="90"/>
        <v>#NUM!</v>
      </c>
      <c r="BL270" s="3">
        <v>3.4</v>
      </c>
      <c r="BM270" s="3" t="e">
        <f t="shared" si="91"/>
        <v>#NUM!</v>
      </c>
      <c r="BN270" s="3" t="e">
        <f t="shared" si="92"/>
        <v>#NUM!</v>
      </c>
    </row>
    <row r="271" spans="15:66" ht="12.75">
      <c r="O271" s="3">
        <f t="shared" si="80"/>
        <v>62.75</v>
      </c>
      <c r="P271" s="3">
        <f t="shared" si="81"/>
        <v>15.120000000000022</v>
      </c>
      <c r="Q271" s="3">
        <f t="shared" si="82"/>
        <v>27.750000000000007</v>
      </c>
      <c r="R271" s="3">
        <f t="shared" si="83"/>
        <v>31.601849629412534</v>
      </c>
      <c r="S271" s="19">
        <f t="shared" si="84"/>
        <v>61.41558584152767</v>
      </c>
      <c r="BA271" s="3">
        <v>1.5</v>
      </c>
      <c r="BB271" s="3">
        <v>2.8</v>
      </c>
      <c r="BC271" s="3">
        <v>1.9</v>
      </c>
      <c r="BD271" s="3">
        <f t="shared" si="85"/>
        <v>4.578320096319441</v>
      </c>
      <c r="BE271" s="3">
        <f t="shared" si="86"/>
        <v>6.871679903680557</v>
      </c>
      <c r="BF271" s="3">
        <f t="shared" si="87"/>
        <v>-3.554349559902708</v>
      </c>
      <c r="BG271" s="3">
        <f t="shared" si="88"/>
        <v>-28.302399999999995</v>
      </c>
      <c r="BI271" s="3">
        <v>3.45</v>
      </c>
      <c r="BJ271" s="3" t="e">
        <f t="shared" si="89"/>
        <v>#NUM!</v>
      </c>
      <c r="BK271" s="3" t="e">
        <f t="shared" si="90"/>
        <v>#NUM!</v>
      </c>
      <c r="BL271" s="3">
        <v>3.45</v>
      </c>
      <c r="BM271" s="3" t="e">
        <f t="shared" si="91"/>
        <v>#NUM!</v>
      </c>
      <c r="BN271" s="3" t="e">
        <f t="shared" si="92"/>
        <v>#NUM!</v>
      </c>
    </row>
    <row r="272" spans="15:66" ht="12.75">
      <c r="O272" s="3">
        <f t="shared" si="80"/>
        <v>62.75</v>
      </c>
      <c r="P272" s="3">
        <f t="shared" si="81"/>
        <v>15.120000000000022</v>
      </c>
      <c r="Q272" s="3">
        <f t="shared" si="82"/>
        <v>27.750000000000007</v>
      </c>
      <c r="R272" s="3">
        <f t="shared" si="83"/>
        <v>31.601849629412534</v>
      </c>
      <c r="S272" s="19">
        <f t="shared" si="84"/>
        <v>61.41558584152767</v>
      </c>
      <c r="BA272" s="3">
        <v>1.5</v>
      </c>
      <c r="BB272" s="3">
        <v>2.8</v>
      </c>
      <c r="BC272" s="3">
        <v>1.9</v>
      </c>
      <c r="BD272" s="3">
        <f t="shared" si="85"/>
        <v>4.578320096319441</v>
      </c>
      <c r="BE272" s="3">
        <f t="shared" si="86"/>
        <v>6.871679903680557</v>
      </c>
      <c r="BF272" s="3">
        <f t="shared" si="87"/>
        <v>-3.554349559902708</v>
      </c>
      <c r="BG272" s="3">
        <f t="shared" si="88"/>
        <v>-28.302399999999995</v>
      </c>
      <c r="BI272" s="3">
        <v>3.5</v>
      </c>
      <c r="BJ272" s="3" t="e">
        <f t="shared" si="89"/>
        <v>#NUM!</v>
      </c>
      <c r="BK272" s="3" t="e">
        <f t="shared" si="90"/>
        <v>#NUM!</v>
      </c>
      <c r="BL272" s="3">
        <v>3.5</v>
      </c>
      <c r="BM272" s="3" t="e">
        <f t="shared" si="91"/>
        <v>#NUM!</v>
      </c>
      <c r="BN272" s="3" t="e">
        <f t="shared" si="92"/>
        <v>#NUM!</v>
      </c>
    </row>
    <row r="273" spans="15:66" ht="12.75">
      <c r="O273" s="3">
        <f t="shared" si="80"/>
        <v>62.75</v>
      </c>
      <c r="P273" s="3">
        <f t="shared" si="81"/>
        <v>15.120000000000022</v>
      </c>
      <c r="Q273" s="3">
        <f t="shared" si="82"/>
        <v>27.750000000000007</v>
      </c>
      <c r="R273" s="3">
        <f t="shared" si="83"/>
        <v>31.601849629412534</v>
      </c>
      <c r="S273" s="19">
        <f t="shared" si="84"/>
        <v>61.41558584152767</v>
      </c>
      <c r="BA273" s="3">
        <v>1.5</v>
      </c>
      <c r="BB273" s="3">
        <v>2.8</v>
      </c>
      <c r="BC273" s="3">
        <v>1.9</v>
      </c>
      <c r="BD273" s="3">
        <f t="shared" si="85"/>
        <v>4.578320096319441</v>
      </c>
      <c r="BE273" s="3">
        <f t="shared" si="86"/>
        <v>6.871679903680557</v>
      </c>
      <c r="BF273" s="3">
        <f t="shared" si="87"/>
        <v>-3.554349559902708</v>
      </c>
      <c r="BG273" s="3">
        <f t="shared" si="88"/>
        <v>-28.302399999999995</v>
      </c>
      <c r="BI273" s="3">
        <v>3.55</v>
      </c>
      <c r="BJ273" s="3" t="e">
        <f t="shared" si="89"/>
        <v>#NUM!</v>
      </c>
      <c r="BK273" s="3" t="e">
        <f t="shared" si="90"/>
        <v>#NUM!</v>
      </c>
      <c r="BL273" s="3">
        <v>3.55</v>
      </c>
      <c r="BM273" s="3" t="e">
        <f t="shared" si="91"/>
        <v>#NUM!</v>
      </c>
      <c r="BN273" s="3" t="e">
        <f t="shared" si="92"/>
        <v>#NUM!</v>
      </c>
    </row>
    <row r="274" spans="15:66" ht="12.75">
      <c r="O274" s="3">
        <f t="shared" si="80"/>
        <v>62.75</v>
      </c>
      <c r="P274" s="3">
        <f t="shared" si="81"/>
        <v>15.120000000000022</v>
      </c>
      <c r="Q274" s="3">
        <f t="shared" si="82"/>
        <v>27.750000000000007</v>
      </c>
      <c r="R274" s="3">
        <f t="shared" si="83"/>
        <v>31.601849629412534</v>
      </c>
      <c r="S274" s="19">
        <f t="shared" si="84"/>
        <v>61.41558584152767</v>
      </c>
      <c r="BA274" s="3">
        <v>1.5</v>
      </c>
      <c r="BB274" s="3">
        <v>2.8</v>
      </c>
      <c r="BC274" s="3">
        <v>1.9</v>
      </c>
      <c r="BD274" s="3">
        <f t="shared" si="85"/>
        <v>4.578320096319441</v>
      </c>
      <c r="BE274" s="3">
        <f t="shared" si="86"/>
        <v>6.871679903680557</v>
      </c>
      <c r="BF274" s="3">
        <f t="shared" si="87"/>
        <v>-3.554349559902708</v>
      </c>
      <c r="BG274" s="3">
        <f t="shared" si="88"/>
        <v>-28.302399999999995</v>
      </c>
      <c r="BI274" s="3">
        <v>3.6</v>
      </c>
      <c r="BJ274" s="3" t="e">
        <f t="shared" si="89"/>
        <v>#NUM!</v>
      </c>
      <c r="BK274" s="3" t="e">
        <f t="shared" si="90"/>
        <v>#NUM!</v>
      </c>
      <c r="BL274" s="3">
        <v>3.6</v>
      </c>
      <c r="BM274" s="3" t="e">
        <f t="shared" si="91"/>
        <v>#NUM!</v>
      </c>
      <c r="BN274" s="3" t="e">
        <f t="shared" si="92"/>
        <v>#NUM!</v>
      </c>
    </row>
    <row r="275" spans="15:66" ht="12.75">
      <c r="O275" s="3">
        <f t="shared" si="80"/>
        <v>62.75</v>
      </c>
      <c r="P275" s="3">
        <f t="shared" si="81"/>
        <v>15.120000000000022</v>
      </c>
      <c r="Q275" s="3">
        <f t="shared" si="82"/>
        <v>27.750000000000007</v>
      </c>
      <c r="R275" s="3">
        <f t="shared" si="83"/>
        <v>31.601849629412534</v>
      </c>
      <c r="S275" s="19">
        <f t="shared" si="84"/>
        <v>61.41558584152767</v>
      </c>
      <c r="BA275" s="3">
        <v>1.5</v>
      </c>
      <c r="BB275" s="3">
        <v>2.8</v>
      </c>
      <c r="BC275" s="3">
        <v>1.9</v>
      </c>
      <c r="BD275" s="3">
        <f t="shared" si="85"/>
        <v>4.578320096319441</v>
      </c>
      <c r="BE275" s="3">
        <f t="shared" si="86"/>
        <v>6.871679903680557</v>
      </c>
      <c r="BF275" s="3">
        <f t="shared" si="87"/>
        <v>-3.554349559902708</v>
      </c>
      <c r="BG275" s="3">
        <f t="shared" si="88"/>
        <v>-28.302399999999995</v>
      </c>
      <c r="BI275" s="3">
        <v>3.65</v>
      </c>
      <c r="BJ275" s="3" t="e">
        <f t="shared" si="89"/>
        <v>#NUM!</v>
      </c>
      <c r="BK275" s="3" t="e">
        <f t="shared" si="90"/>
        <v>#NUM!</v>
      </c>
      <c r="BL275" s="3">
        <v>3.65</v>
      </c>
      <c r="BM275" s="3" t="e">
        <f t="shared" si="91"/>
        <v>#NUM!</v>
      </c>
      <c r="BN275" s="3" t="e">
        <f t="shared" si="92"/>
        <v>#NUM!</v>
      </c>
    </row>
    <row r="276" spans="15:66" ht="12.75">
      <c r="O276" s="3">
        <f t="shared" si="80"/>
        <v>62.75</v>
      </c>
      <c r="P276" s="3">
        <f t="shared" si="81"/>
        <v>15.120000000000022</v>
      </c>
      <c r="Q276" s="3">
        <f t="shared" si="82"/>
        <v>27.750000000000007</v>
      </c>
      <c r="R276" s="3">
        <f t="shared" si="83"/>
        <v>31.601849629412534</v>
      </c>
      <c r="S276" s="19">
        <f t="shared" si="84"/>
        <v>61.41558584152767</v>
      </c>
      <c r="BA276" s="3">
        <v>1.5</v>
      </c>
      <c r="BB276" s="3">
        <v>2.8</v>
      </c>
      <c r="BC276" s="3">
        <v>1.9</v>
      </c>
      <c r="BD276" s="3">
        <f t="shared" si="85"/>
        <v>4.578320096319441</v>
      </c>
      <c r="BE276" s="3">
        <f t="shared" si="86"/>
        <v>6.871679903680557</v>
      </c>
      <c r="BF276" s="3">
        <f t="shared" si="87"/>
        <v>-3.554349559902708</v>
      </c>
      <c r="BG276" s="3">
        <f t="shared" si="88"/>
        <v>-28.302399999999995</v>
      </c>
      <c r="BI276" s="3">
        <v>3.7</v>
      </c>
      <c r="BJ276" s="3" t="e">
        <f t="shared" si="89"/>
        <v>#NUM!</v>
      </c>
      <c r="BK276" s="3" t="e">
        <f t="shared" si="90"/>
        <v>#NUM!</v>
      </c>
      <c r="BL276" s="3">
        <v>3.7</v>
      </c>
      <c r="BM276" s="3" t="e">
        <f t="shared" si="91"/>
        <v>#NUM!</v>
      </c>
      <c r="BN276" s="3" t="e">
        <f t="shared" si="92"/>
        <v>#NUM!</v>
      </c>
    </row>
    <row r="277" spans="15:66" ht="12.75">
      <c r="O277" s="3">
        <f t="shared" si="80"/>
        <v>62.75</v>
      </c>
      <c r="P277" s="3">
        <f t="shared" si="81"/>
        <v>15.120000000000022</v>
      </c>
      <c r="Q277" s="3">
        <f t="shared" si="82"/>
        <v>27.750000000000007</v>
      </c>
      <c r="R277" s="3">
        <f t="shared" si="83"/>
        <v>31.601849629412534</v>
      </c>
      <c r="S277" s="19">
        <f t="shared" si="84"/>
        <v>61.41558584152767</v>
      </c>
      <c r="BA277" s="3">
        <v>1.5</v>
      </c>
      <c r="BB277" s="3">
        <v>2.8</v>
      </c>
      <c r="BC277" s="3">
        <v>1.9</v>
      </c>
      <c r="BD277" s="3">
        <f t="shared" si="85"/>
        <v>4.578320096319441</v>
      </c>
      <c r="BE277" s="3">
        <f t="shared" si="86"/>
        <v>6.871679903680557</v>
      </c>
      <c r="BF277" s="3">
        <f t="shared" si="87"/>
        <v>-3.554349559902708</v>
      </c>
      <c r="BG277" s="3">
        <f t="shared" si="88"/>
        <v>-28.302399999999995</v>
      </c>
      <c r="BI277" s="3">
        <v>3.75</v>
      </c>
      <c r="BJ277" s="3" t="e">
        <f t="shared" si="89"/>
        <v>#NUM!</v>
      </c>
      <c r="BK277" s="3" t="e">
        <f t="shared" si="90"/>
        <v>#NUM!</v>
      </c>
      <c r="BL277" s="3">
        <v>3.75</v>
      </c>
      <c r="BM277" s="3" t="e">
        <f t="shared" si="91"/>
        <v>#NUM!</v>
      </c>
      <c r="BN277" s="3" t="e">
        <f t="shared" si="92"/>
        <v>#NUM!</v>
      </c>
    </row>
    <row r="278" spans="15:66" ht="12.75">
      <c r="O278" s="3">
        <f t="shared" si="80"/>
        <v>62.75</v>
      </c>
      <c r="P278" s="3">
        <f t="shared" si="81"/>
        <v>15.120000000000022</v>
      </c>
      <c r="Q278" s="3">
        <f t="shared" si="82"/>
        <v>27.750000000000007</v>
      </c>
      <c r="R278" s="3">
        <f t="shared" si="83"/>
        <v>31.601849629412534</v>
      </c>
      <c r="S278" s="19">
        <f t="shared" si="84"/>
        <v>61.41558584152767</v>
      </c>
      <c r="BA278" s="3">
        <v>1.5</v>
      </c>
      <c r="BB278" s="3">
        <v>2.8</v>
      </c>
      <c r="BC278" s="3">
        <v>1.9</v>
      </c>
      <c r="BD278" s="3">
        <f t="shared" si="85"/>
        <v>4.578320096319441</v>
      </c>
      <c r="BE278" s="3">
        <f t="shared" si="86"/>
        <v>6.871679903680557</v>
      </c>
      <c r="BF278" s="3">
        <f t="shared" si="87"/>
        <v>-3.554349559902708</v>
      </c>
      <c r="BG278" s="3">
        <f t="shared" si="88"/>
        <v>-28.302399999999995</v>
      </c>
      <c r="BI278" s="3">
        <v>3.8</v>
      </c>
      <c r="BJ278" s="3" t="e">
        <f t="shared" si="89"/>
        <v>#NUM!</v>
      </c>
      <c r="BK278" s="3" t="e">
        <f t="shared" si="90"/>
        <v>#NUM!</v>
      </c>
      <c r="BL278" s="3">
        <v>3.8</v>
      </c>
      <c r="BM278" s="3" t="e">
        <f t="shared" si="91"/>
        <v>#NUM!</v>
      </c>
      <c r="BN278" s="3" t="e">
        <f t="shared" si="92"/>
        <v>#NUM!</v>
      </c>
    </row>
    <row r="279" spans="15:66" ht="12.75">
      <c r="O279" s="3">
        <f t="shared" si="80"/>
        <v>62.75</v>
      </c>
      <c r="P279" s="3">
        <f t="shared" si="81"/>
        <v>15.120000000000022</v>
      </c>
      <c r="Q279" s="3">
        <f t="shared" si="82"/>
        <v>27.750000000000007</v>
      </c>
      <c r="R279" s="3">
        <f t="shared" si="83"/>
        <v>31.601849629412534</v>
      </c>
      <c r="S279" s="19">
        <f t="shared" si="84"/>
        <v>61.41558584152767</v>
      </c>
      <c r="BA279" s="3">
        <v>1.5</v>
      </c>
      <c r="BB279" s="3">
        <v>2.8</v>
      </c>
      <c r="BC279" s="3">
        <v>1.9</v>
      </c>
      <c r="BD279" s="3">
        <f t="shared" si="85"/>
        <v>4.578320096319441</v>
      </c>
      <c r="BE279" s="3">
        <f t="shared" si="86"/>
        <v>6.871679903680557</v>
      </c>
      <c r="BF279" s="3">
        <f t="shared" si="87"/>
        <v>-3.554349559902708</v>
      </c>
      <c r="BG279" s="3">
        <f t="shared" si="88"/>
        <v>-28.302399999999995</v>
      </c>
      <c r="BI279" s="3">
        <v>3.85</v>
      </c>
      <c r="BJ279" s="3" t="e">
        <f t="shared" si="89"/>
        <v>#NUM!</v>
      </c>
      <c r="BK279" s="3" t="e">
        <f t="shared" si="90"/>
        <v>#NUM!</v>
      </c>
      <c r="BL279" s="3">
        <v>3.85</v>
      </c>
      <c r="BM279" s="3" t="e">
        <f t="shared" si="91"/>
        <v>#NUM!</v>
      </c>
      <c r="BN279" s="3" t="e">
        <f t="shared" si="92"/>
        <v>#NUM!</v>
      </c>
    </row>
    <row r="280" spans="15:66" ht="12.75">
      <c r="O280" s="3">
        <f t="shared" si="80"/>
        <v>62.75</v>
      </c>
      <c r="P280" s="3">
        <f t="shared" si="81"/>
        <v>15.120000000000022</v>
      </c>
      <c r="Q280" s="3">
        <f t="shared" si="82"/>
        <v>27.750000000000007</v>
      </c>
      <c r="R280" s="3">
        <f t="shared" si="83"/>
        <v>31.601849629412534</v>
      </c>
      <c r="S280" s="19">
        <f t="shared" si="84"/>
        <v>61.41558584152767</v>
      </c>
      <c r="BA280" s="3">
        <v>1.5</v>
      </c>
      <c r="BB280" s="3">
        <v>2.8</v>
      </c>
      <c r="BC280" s="3">
        <v>1.9</v>
      </c>
      <c r="BD280" s="3">
        <f t="shared" si="85"/>
        <v>4.578320096319441</v>
      </c>
      <c r="BE280" s="3">
        <f t="shared" si="86"/>
        <v>6.871679903680557</v>
      </c>
      <c r="BF280" s="3">
        <f t="shared" si="87"/>
        <v>-3.554349559902708</v>
      </c>
      <c r="BG280" s="3">
        <f t="shared" si="88"/>
        <v>-28.302399999999995</v>
      </c>
      <c r="BI280" s="3">
        <v>3.9</v>
      </c>
      <c r="BJ280" s="3" t="e">
        <f t="shared" si="89"/>
        <v>#NUM!</v>
      </c>
      <c r="BK280" s="3" t="e">
        <f t="shared" si="90"/>
        <v>#NUM!</v>
      </c>
      <c r="BL280" s="3">
        <v>3.9</v>
      </c>
      <c r="BM280" s="3" t="e">
        <f t="shared" si="91"/>
        <v>#NUM!</v>
      </c>
      <c r="BN280" s="3" t="e">
        <f t="shared" si="92"/>
        <v>#NUM!</v>
      </c>
    </row>
    <row r="281" spans="15:66" ht="12.75">
      <c r="O281" s="3">
        <f t="shared" si="80"/>
        <v>62.75</v>
      </c>
      <c r="P281" s="3">
        <f t="shared" si="81"/>
        <v>15.120000000000022</v>
      </c>
      <c r="Q281" s="3">
        <f t="shared" si="82"/>
        <v>27.750000000000007</v>
      </c>
      <c r="R281" s="3">
        <f t="shared" si="83"/>
        <v>31.601849629412534</v>
      </c>
      <c r="S281" s="19">
        <f t="shared" si="84"/>
        <v>61.41558584152767</v>
      </c>
      <c r="BA281" s="3">
        <v>1.5</v>
      </c>
      <c r="BB281" s="3">
        <v>2.8</v>
      </c>
      <c r="BC281" s="3">
        <v>1.9</v>
      </c>
      <c r="BD281" s="3">
        <f t="shared" si="85"/>
        <v>4.578320096319441</v>
      </c>
      <c r="BE281" s="3">
        <f t="shared" si="86"/>
        <v>6.871679903680557</v>
      </c>
      <c r="BF281" s="3">
        <f t="shared" si="87"/>
        <v>-3.554349559902708</v>
      </c>
      <c r="BG281" s="3">
        <f t="shared" si="88"/>
        <v>-28.302399999999995</v>
      </c>
      <c r="BI281" s="3">
        <v>3.95</v>
      </c>
      <c r="BJ281" s="3" t="e">
        <f t="shared" si="89"/>
        <v>#NUM!</v>
      </c>
      <c r="BK281" s="3" t="e">
        <f t="shared" si="90"/>
        <v>#NUM!</v>
      </c>
      <c r="BL281" s="3">
        <v>3.95</v>
      </c>
      <c r="BM281" s="3" t="e">
        <f t="shared" si="91"/>
        <v>#NUM!</v>
      </c>
      <c r="BN281" s="3" t="e">
        <f t="shared" si="92"/>
        <v>#NUM!</v>
      </c>
    </row>
    <row r="282" spans="15:66" ht="12.75">
      <c r="O282" s="3">
        <f t="shared" si="80"/>
        <v>62.75</v>
      </c>
      <c r="P282" s="3">
        <f t="shared" si="81"/>
        <v>15.120000000000022</v>
      </c>
      <c r="Q282" s="3">
        <f t="shared" si="82"/>
        <v>27.750000000000007</v>
      </c>
      <c r="R282" s="3">
        <f t="shared" si="83"/>
        <v>31.601849629412534</v>
      </c>
      <c r="S282" s="19">
        <f t="shared" si="84"/>
        <v>61.41558584152767</v>
      </c>
      <c r="BA282" s="3">
        <v>1.5</v>
      </c>
      <c r="BB282" s="3">
        <v>2.8</v>
      </c>
      <c r="BC282" s="3">
        <v>1.9</v>
      </c>
      <c r="BD282" s="3">
        <f t="shared" si="85"/>
        <v>4.578320096319441</v>
      </c>
      <c r="BE282" s="3">
        <f t="shared" si="86"/>
        <v>6.871679903680557</v>
      </c>
      <c r="BF282" s="3">
        <f t="shared" si="87"/>
        <v>-3.554349559902708</v>
      </c>
      <c r="BG282" s="3">
        <f t="shared" si="88"/>
        <v>-28.302399999999995</v>
      </c>
      <c r="BI282" s="3">
        <v>4</v>
      </c>
      <c r="BJ282" s="3" t="e">
        <f t="shared" si="89"/>
        <v>#NUM!</v>
      </c>
      <c r="BK282" s="3" t="e">
        <f t="shared" si="90"/>
        <v>#NUM!</v>
      </c>
      <c r="BL282" s="3">
        <v>4</v>
      </c>
      <c r="BM282" s="3" t="e">
        <f t="shared" si="91"/>
        <v>#NUM!</v>
      </c>
      <c r="BN282" s="3" t="e">
        <f t="shared" si="92"/>
        <v>#NUM!</v>
      </c>
    </row>
    <row r="283" spans="15:66" ht="12.75">
      <c r="O283" s="3">
        <f t="shared" si="80"/>
        <v>62.75</v>
      </c>
      <c r="P283" s="3">
        <f t="shared" si="81"/>
        <v>15.120000000000022</v>
      </c>
      <c r="Q283" s="3">
        <f t="shared" si="82"/>
        <v>27.750000000000007</v>
      </c>
      <c r="R283" s="3">
        <f t="shared" si="83"/>
        <v>31.601849629412534</v>
      </c>
      <c r="S283" s="19">
        <f t="shared" si="84"/>
        <v>61.41558584152767</v>
      </c>
      <c r="BA283" s="3">
        <v>1.5</v>
      </c>
      <c r="BB283" s="3">
        <v>2.8</v>
      </c>
      <c r="BC283" s="3">
        <v>1.9</v>
      </c>
      <c r="BD283" s="3">
        <f t="shared" si="85"/>
        <v>4.578320096319441</v>
      </c>
      <c r="BE283" s="3">
        <f t="shared" si="86"/>
        <v>6.871679903680557</v>
      </c>
      <c r="BF283" s="3">
        <f t="shared" si="87"/>
        <v>-3.554349559902708</v>
      </c>
      <c r="BG283" s="3">
        <f t="shared" si="88"/>
        <v>-28.302399999999995</v>
      </c>
      <c r="BI283" s="3">
        <v>4.05</v>
      </c>
      <c r="BJ283" s="3" t="e">
        <f t="shared" si="89"/>
        <v>#NUM!</v>
      </c>
      <c r="BK283" s="3" t="e">
        <f t="shared" si="90"/>
        <v>#NUM!</v>
      </c>
      <c r="BL283" s="3">
        <v>4.05</v>
      </c>
      <c r="BM283" s="3" t="e">
        <f t="shared" si="91"/>
        <v>#NUM!</v>
      </c>
      <c r="BN283" s="3" t="e">
        <f t="shared" si="92"/>
        <v>#NUM!</v>
      </c>
    </row>
    <row r="284" spans="15:66" ht="12.75">
      <c r="O284" s="3">
        <f t="shared" si="80"/>
        <v>62.75</v>
      </c>
      <c r="P284" s="3">
        <f t="shared" si="81"/>
        <v>15.120000000000022</v>
      </c>
      <c r="Q284" s="3">
        <f t="shared" si="82"/>
        <v>27.750000000000007</v>
      </c>
      <c r="R284" s="3">
        <f t="shared" si="83"/>
        <v>31.601849629412534</v>
      </c>
      <c r="S284" s="19">
        <f t="shared" si="84"/>
        <v>61.41558584152767</v>
      </c>
      <c r="BA284" s="3">
        <v>1.5</v>
      </c>
      <c r="BB284" s="3">
        <v>2.8</v>
      </c>
      <c r="BC284" s="3">
        <v>1.9</v>
      </c>
      <c r="BD284" s="3">
        <f t="shared" si="85"/>
        <v>4.578320096319441</v>
      </c>
      <c r="BE284" s="3">
        <f t="shared" si="86"/>
        <v>6.871679903680557</v>
      </c>
      <c r="BF284" s="3">
        <f t="shared" si="87"/>
        <v>-3.554349559902708</v>
      </c>
      <c r="BG284" s="3">
        <f t="shared" si="88"/>
        <v>-28.302399999999995</v>
      </c>
      <c r="BI284" s="3">
        <v>4.1</v>
      </c>
      <c r="BJ284" s="3" t="e">
        <f t="shared" si="89"/>
        <v>#NUM!</v>
      </c>
      <c r="BK284" s="3" t="e">
        <f t="shared" si="90"/>
        <v>#NUM!</v>
      </c>
      <c r="BL284" s="3">
        <v>4.1</v>
      </c>
      <c r="BM284" s="3" t="e">
        <f t="shared" si="91"/>
        <v>#NUM!</v>
      </c>
      <c r="BN284" s="3" t="e">
        <f t="shared" si="92"/>
        <v>#NUM!</v>
      </c>
    </row>
    <row r="285" spans="15:66" ht="12.75">
      <c r="O285" s="3">
        <f t="shared" si="80"/>
        <v>62.75</v>
      </c>
      <c r="P285" s="3">
        <f t="shared" si="81"/>
        <v>15.120000000000022</v>
      </c>
      <c r="Q285" s="3">
        <f t="shared" si="82"/>
        <v>27.750000000000007</v>
      </c>
      <c r="R285" s="3">
        <f t="shared" si="83"/>
        <v>31.601849629412534</v>
      </c>
      <c r="S285" s="19">
        <f t="shared" si="84"/>
        <v>61.41558584152767</v>
      </c>
      <c r="BA285" s="3">
        <v>1.5</v>
      </c>
      <c r="BB285" s="3">
        <v>2.8</v>
      </c>
      <c r="BC285" s="3">
        <v>1.9</v>
      </c>
      <c r="BD285" s="3">
        <f t="shared" si="85"/>
        <v>4.578320096319441</v>
      </c>
      <c r="BE285" s="3">
        <f t="shared" si="86"/>
        <v>6.871679903680557</v>
      </c>
      <c r="BF285" s="3">
        <f t="shared" si="87"/>
        <v>-3.554349559902708</v>
      </c>
      <c r="BG285" s="3">
        <f t="shared" si="88"/>
        <v>-28.302399999999995</v>
      </c>
      <c r="BI285" s="3">
        <v>4.15</v>
      </c>
      <c r="BJ285" s="3" t="e">
        <f t="shared" si="89"/>
        <v>#NUM!</v>
      </c>
      <c r="BK285" s="3" t="e">
        <f t="shared" si="90"/>
        <v>#NUM!</v>
      </c>
      <c r="BL285" s="3">
        <v>4.15</v>
      </c>
      <c r="BM285" s="3" t="e">
        <f t="shared" si="91"/>
        <v>#NUM!</v>
      </c>
      <c r="BN285" s="3" t="e">
        <f t="shared" si="92"/>
        <v>#NUM!</v>
      </c>
    </row>
    <row r="286" spans="15:66" ht="12.75">
      <c r="O286" s="3">
        <f t="shared" si="80"/>
        <v>62.75</v>
      </c>
      <c r="P286" s="3">
        <f t="shared" si="81"/>
        <v>15.120000000000022</v>
      </c>
      <c r="Q286" s="3">
        <f t="shared" si="82"/>
        <v>27.750000000000007</v>
      </c>
      <c r="R286" s="3">
        <f t="shared" si="83"/>
        <v>31.601849629412534</v>
      </c>
      <c r="S286" s="19">
        <f t="shared" si="84"/>
        <v>61.41558584152767</v>
      </c>
      <c r="BA286" s="3">
        <v>1.5</v>
      </c>
      <c r="BB286" s="3">
        <v>2.8</v>
      </c>
      <c r="BC286" s="3">
        <v>1.9</v>
      </c>
      <c r="BD286" s="3">
        <f t="shared" si="85"/>
        <v>4.578320096319441</v>
      </c>
      <c r="BE286" s="3">
        <f t="shared" si="86"/>
        <v>6.871679903680557</v>
      </c>
      <c r="BF286" s="3">
        <f t="shared" si="87"/>
        <v>-3.554349559902708</v>
      </c>
      <c r="BG286" s="3">
        <f t="shared" si="88"/>
        <v>-28.302399999999995</v>
      </c>
      <c r="BI286" s="3">
        <v>4.2</v>
      </c>
      <c r="BJ286" s="3" t="e">
        <f t="shared" si="89"/>
        <v>#NUM!</v>
      </c>
      <c r="BK286" s="3" t="e">
        <f t="shared" si="90"/>
        <v>#NUM!</v>
      </c>
      <c r="BL286" s="3">
        <v>4.2</v>
      </c>
      <c r="BM286" s="3" t="e">
        <f t="shared" si="91"/>
        <v>#NUM!</v>
      </c>
      <c r="BN286" s="3" t="e">
        <f t="shared" si="92"/>
        <v>#NUM!</v>
      </c>
    </row>
    <row r="287" spans="15:66" ht="12.75">
      <c r="O287" s="3">
        <f t="shared" si="80"/>
        <v>62.75</v>
      </c>
      <c r="P287" s="3">
        <f t="shared" si="81"/>
        <v>15.120000000000022</v>
      </c>
      <c r="Q287" s="3">
        <f t="shared" si="82"/>
        <v>27.750000000000007</v>
      </c>
      <c r="R287" s="3">
        <f t="shared" si="83"/>
        <v>31.601849629412534</v>
      </c>
      <c r="S287" s="19">
        <f t="shared" si="84"/>
        <v>61.41558584152767</v>
      </c>
      <c r="BA287" s="3">
        <v>1.5</v>
      </c>
      <c r="BB287" s="3">
        <v>2.8</v>
      </c>
      <c r="BC287" s="3">
        <v>1.9</v>
      </c>
      <c r="BD287" s="3">
        <f t="shared" si="85"/>
        <v>4.578320096319441</v>
      </c>
      <c r="BE287" s="3">
        <f t="shared" si="86"/>
        <v>6.871679903680557</v>
      </c>
      <c r="BF287" s="3">
        <f t="shared" si="87"/>
        <v>-3.554349559902708</v>
      </c>
      <c r="BG287" s="3">
        <f t="shared" si="88"/>
        <v>-28.302399999999995</v>
      </c>
      <c r="BI287" s="3">
        <v>4.25</v>
      </c>
      <c r="BJ287" s="3" t="e">
        <f t="shared" si="89"/>
        <v>#NUM!</v>
      </c>
      <c r="BK287" s="3" t="e">
        <f t="shared" si="90"/>
        <v>#NUM!</v>
      </c>
      <c r="BL287" s="3">
        <v>4.25</v>
      </c>
      <c r="BM287" s="3" t="e">
        <f t="shared" si="91"/>
        <v>#NUM!</v>
      </c>
      <c r="BN287" s="3" t="e">
        <f t="shared" si="92"/>
        <v>#NUM!</v>
      </c>
    </row>
    <row r="288" spans="15:66" ht="12.75">
      <c r="O288" s="3">
        <f t="shared" si="80"/>
        <v>62.75</v>
      </c>
      <c r="P288" s="3">
        <f t="shared" si="81"/>
        <v>15.120000000000022</v>
      </c>
      <c r="Q288" s="3">
        <f t="shared" si="82"/>
        <v>27.750000000000007</v>
      </c>
      <c r="R288" s="3">
        <f t="shared" si="83"/>
        <v>31.601849629412534</v>
      </c>
      <c r="S288" s="19">
        <f t="shared" si="84"/>
        <v>61.41558584152767</v>
      </c>
      <c r="BA288" s="3">
        <v>1.5</v>
      </c>
      <c r="BB288" s="3">
        <v>2.8</v>
      </c>
      <c r="BC288" s="3">
        <v>1.9</v>
      </c>
      <c r="BD288" s="3">
        <f t="shared" si="85"/>
        <v>4.578320096319441</v>
      </c>
      <c r="BE288" s="3">
        <f t="shared" si="86"/>
        <v>6.871679903680557</v>
      </c>
      <c r="BF288" s="3">
        <f t="shared" si="87"/>
        <v>-3.554349559902708</v>
      </c>
      <c r="BG288" s="3">
        <f t="shared" si="88"/>
        <v>-28.302399999999995</v>
      </c>
      <c r="BI288" s="3">
        <v>4.3</v>
      </c>
      <c r="BJ288" s="3" t="e">
        <f t="shared" si="89"/>
        <v>#NUM!</v>
      </c>
      <c r="BK288" s="3" t="e">
        <f t="shared" si="90"/>
        <v>#NUM!</v>
      </c>
      <c r="BL288" s="3">
        <v>4.3</v>
      </c>
      <c r="BM288" s="3" t="e">
        <f t="shared" si="91"/>
        <v>#NUM!</v>
      </c>
      <c r="BN288" s="3" t="e">
        <f t="shared" si="92"/>
        <v>#NUM!</v>
      </c>
    </row>
    <row r="289" spans="15:66" ht="12.75">
      <c r="O289" s="3">
        <f t="shared" si="80"/>
        <v>62.75</v>
      </c>
      <c r="P289" s="3">
        <f t="shared" si="81"/>
        <v>15.120000000000022</v>
      </c>
      <c r="Q289" s="3">
        <f t="shared" si="82"/>
        <v>27.750000000000007</v>
      </c>
      <c r="R289" s="3">
        <f t="shared" si="83"/>
        <v>31.601849629412534</v>
      </c>
      <c r="S289" s="19">
        <f t="shared" si="84"/>
        <v>61.41558584152767</v>
      </c>
      <c r="BA289" s="3">
        <v>1.5</v>
      </c>
      <c r="BB289" s="3">
        <v>2.8</v>
      </c>
      <c r="BC289" s="3">
        <v>1.9</v>
      </c>
      <c r="BD289" s="3">
        <f t="shared" si="85"/>
        <v>4.578320096319441</v>
      </c>
      <c r="BE289" s="3">
        <f t="shared" si="86"/>
        <v>6.871679903680557</v>
      </c>
      <c r="BF289" s="3">
        <f t="shared" si="87"/>
        <v>-3.554349559902708</v>
      </c>
      <c r="BG289" s="3">
        <f t="shared" si="88"/>
        <v>-28.302399999999995</v>
      </c>
      <c r="BI289" s="3">
        <v>4.35</v>
      </c>
      <c r="BJ289" s="3" t="e">
        <f t="shared" si="89"/>
        <v>#NUM!</v>
      </c>
      <c r="BK289" s="3" t="e">
        <f t="shared" si="90"/>
        <v>#NUM!</v>
      </c>
      <c r="BL289" s="3">
        <v>4.35</v>
      </c>
      <c r="BM289" s="3" t="e">
        <f t="shared" si="91"/>
        <v>#NUM!</v>
      </c>
      <c r="BN289" s="3" t="e">
        <f t="shared" si="92"/>
        <v>#NUM!</v>
      </c>
    </row>
    <row r="290" spans="15:66" ht="12.75">
      <c r="O290" s="3">
        <f t="shared" si="80"/>
        <v>62.75</v>
      </c>
      <c r="P290" s="3">
        <f t="shared" si="81"/>
        <v>15.120000000000022</v>
      </c>
      <c r="Q290" s="3">
        <f t="shared" si="82"/>
        <v>27.750000000000007</v>
      </c>
      <c r="R290" s="3">
        <f t="shared" si="83"/>
        <v>31.601849629412534</v>
      </c>
      <c r="S290" s="19">
        <f t="shared" si="84"/>
        <v>61.41558584152767</v>
      </c>
      <c r="BA290" s="3">
        <v>1.5</v>
      </c>
      <c r="BB290" s="3">
        <v>2.8</v>
      </c>
      <c r="BC290" s="3">
        <v>1.9</v>
      </c>
      <c r="BD290" s="3">
        <f t="shared" si="85"/>
        <v>4.578320096319441</v>
      </c>
      <c r="BE290" s="3">
        <f t="shared" si="86"/>
        <v>6.871679903680557</v>
      </c>
      <c r="BF290" s="3">
        <f t="shared" si="87"/>
        <v>-3.554349559902708</v>
      </c>
      <c r="BG290" s="3">
        <f t="shared" si="88"/>
        <v>-28.302399999999995</v>
      </c>
      <c r="BI290" s="3">
        <v>4.4</v>
      </c>
      <c r="BJ290" s="3" t="e">
        <f t="shared" si="89"/>
        <v>#NUM!</v>
      </c>
      <c r="BK290" s="3" t="e">
        <f t="shared" si="90"/>
        <v>#NUM!</v>
      </c>
      <c r="BL290" s="3">
        <v>4.4</v>
      </c>
      <c r="BM290" s="3" t="e">
        <f t="shared" si="91"/>
        <v>#NUM!</v>
      </c>
      <c r="BN290" s="3" t="e">
        <f t="shared" si="92"/>
        <v>#NUM!</v>
      </c>
    </row>
    <row r="291" spans="15:66" ht="12.75">
      <c r="O291" s="3">
        <f aca="true" t="shared" si="93" ref="O291:O354">O290</f>
        <v>62.75</v>
      </c>
      <c r="P291" s="3">
        <f aca="true" t="shared" si="94" ref="P291:P354">P290</f>
        <v>15.120000000000022</v>
      </c>
      <c r="Q291" s="3">
        <f aca="true" t="shared" si="95" ref="Q291:Q354">Q290</f>
        <v>27.750000000000007</v>
      </c>
      <c r="R291" s="3">
        <f aca="true" t="shared" si="96" ref="R291:R354">R290</f>
        <v>31.601849629412534</v>
      </c>
      <c r="S291" s="19">
        <f aca="true" t="shared" si="97" ref="S291:S354">S290</f>
        <v>61.41558584152767</v>
      </c>
      <c r="BA291" s="3">
        <v>1.5</v>
      </c>
      <c r="BB291" s="3">
        <v>2.8</v>
      </c>
      <c r="BC291" s="3">
        <v>1.9</v>
      </c>
      <c r="BD291" s="3">
        <f t="shared" si="85"/>
        <v>4.578320096319441</v>
      </c>
      <c r="BE291" s="3">
        <f t="shared" si="86"/>
        <v>6.871679903680557</v>
      </c>
      <c r="BF291" s="3">
        <f t="shared" si="87"/>
        <v>-3.554349559902708</v>
      </c>
      <c r="BG291" s="3">
        <f t="shared" si="88"/>
        <v>-28.302399999999995</v>
      </c>
      <c r="BI291" s="3">
        <v>4.45</v>
      </c>
      <c r="BJ291" s="3" t="e">
        <f t="shared" si="89"/>
        <v>#NUM!</v>
      </c>
      <c r="BK291" s="3" t="e">
        <f t="shared" si="90"/>
        <v>#NUM!</v>
      </c>
      <c r="BL291" s="3">
        <v>4.45</v>
      </c>
      <c r="BM291" s="3" t="e">
        <f t="shared" si="91"/>
        <v>#NUM!</v>
      </c>
      <c r="BN291" s="3" t="e">
        <f t="shared" si="92"/>
        <v>#NUM!</v>
      </c>
    </row>
    <row r="292" spans="15:66" ht="12.75">
      <c r="O292" s="3">
        <f t="shared" si="93"/>
        <v>62.75</v>
      </c>
      <c r="P292" s="3">
        <f t="shared" si="94"/>
        <v>15.120000000000022</v>
      </c>
      <c r="Q292" s="3">
        <f t="shared" si="95"/>
        <v>27.750000000000007</v>
      </c>
      <c r="R292" s="3">
        <f t="shared" si="96"/>
        <v>31.601849629412534</v>
      </c>
      <c r="S292" s="19">
        <f t="shared" si="97"/>
        <v>61.41558584152767</v>
      </c>
      <c r="BA292" s="3">
        <v>1.5</v>
      </c>
      <c r="BB292" s="3">
        <v>2.8</v>
      </c>
      <c r="BC292" s="3">
        <v>1.9</v>
      </c>
      <c r="BD292" s="3">
        <f t="shared" si="85"/>
        <v>4.578320096319441</v>
      </c>
      <c r="BE292" s="3">
        <f t="shared" si="86"/>
        <v>6.871679903680557</v>
      </c>
      <c r="BF292" s="3">
        <f t="shared" si="87"/>
        <v>-3.554349559902708</v>
      </c>
      <c r="BG292" s="3">
        <f t="shared" si="88"/>
        <v>-28.302399999999995</v>
      </c>
      <c r="BI292" s="3">
        <v>4.5</v>
      </c>
      <c r="BJ292" s="3" t="e">
        <f t="shared" si="89"/>
        <v>#NUM!</v>
      </c>
      <c r="BK292" s="3" t="e">
        <f t="shared" si="90"/>
        <v>#NUM!</v>
      </c>
      <c r="BL292" s="3">
        <v>4.5</v>
      </c>
      <c r="BM292" s="3" t="e">
        <f t="shared" si="91"/>
        <v>#NUM!</v>
      </c>
      <c r="BN292" s="3" t="e">
        <f t="shared" si="92"/>
        <v>#NUM!</v>
      </c>
    </row>
    <row r="293" spans="15:66" ht="12.75">
      <c r="O293" s="3">
        <f t="shared" si="93"/>
        <v>62.75</v>
      </c>
      <c r="P293" s="3">
        <f t="shared" si="94"/>
        <v>15.120000000000022</v>
      </c>
      <c r="Q293" s="3">
        <f t="shared" si="95"/>
        <v>27.750000000000007</v>
      </c>
      <c r="R293" s="3">
        <f t="shared" si="96"/>
        <v>31.601849629412534</v>
      </c>
      <c r="S293" s="19">
        <f t="shared" si="97"/>
        <v>61.41558584152767</v>
      </c>
      <c r="BA293" s="3">
        <v>1.5</v>
      </c>
      <c r="BB293" s="3">
        <v>2.8</v>
      </c>
      <c r="BC293" s="3">
        <v>1.9</v>
      </c>
      <c r="BD293" s="3">
        <f t="shared" si="85"/>
        <v>4.578320096319441</v>
      </c>
      <c r="BE293" s="3">
        <f t="shared" si="86"/>
        <v>6.871679903680557</v>
      </c>
      <c r="BF293" s="3">
        <f t="shared" si="87"/>
        <v>-3.554349559902708</v>
      </c>
      <c r="BG293" s="3">
        <f t="shared" si="88"/>
        <v>-28.302399999999995</v>
      </c>
      <c r="BI293" s="3">
        <v>4.55</v>
      </c>
      <c r="BJ293" s="3" t="e">
        <f t="shared" si="89"/>
        <v>#NUM!</v>
      </c>
      <c r="BK293" s="3" t="e">
        <f t="shared" si="90"/>
        <v>#NUM!</v>
      </c>
      <c r="BL293" s="3">
        <v>4.55</v>
      </c>
      <c r="BM293" s="3" t="e">
        <f t="shared" si="91"/>
        <v>#NUM!</v>
      </c>
      <c r="BN293" s="3" t="e">
        <f t="shared" si="92"/>
        <v>#NUM!</v>
      </c>
    </row>
    <row r="294" spans="15:66" ht="12.75">
      <c r="O294" s="3">
        <f t="shared" si="93"/>
        <v>62.75</v>
      </c>
      <c r="P294" s="3">
        <f t="shared" si="94"/>
        <v>15.120000000000022</v>
      </c>
      <c r="Q294" s="3">
        <f t="shared" si="95"/>
        <v>27.750000000000007</v>
      </c>
      <c r="R294" s="3">
        <f t="shared" si="96"/>
        <v>31.601849629412534</v>
      </c>
      <c r="S294" s="19">
        <f t="shared" si="97"/>
        <v>61.41558584152767</v>
      </c>
      <c r="BA294" s="3">
        <v>1.5</v>
      </c>
      <c r="BB294" s="3">
        <v>2.8</v>
      </c>
      <c r="BC294" s="3">
        <v>1.9</v>
      </c>
      <c r="BD294" s="3">
        <f t="shared" si="85"/>
        <v>4.578320096319441</v>
      </c>
      <c r="BE294" s="3">
        <f t="shared" si="86"/>
        <v>6.871679903680557</v>
      </c>
      <c r="BF294" s="3">
        <f t="shared" si="87"/>
        <v>-3.554349559902708</v>
      </c>
      <c r="BG294" s="3">
        <f t="shared" si="88"/>
        <v>-28.302399999999995</v>
      </c>
      <c r="BI294" s="3">
        <v>4.6</v>
      </c>
      <c r="BJ294" s="3" t="e">
        <f t="shared" si="89"/>
        <v>#NUM!</v>
      </c>
      <c r="BK294" s="3" t="e">
        <f t="shared" si="90"/>
        <v>#NUM!</v>
      </c>
      <c r="BL294" s="3">
        <v>4.6</v>
      </c>
      <c r="BM294" s="3" t="e">
        <f t="shared" si="91"/>
        <v>#NUM!</v>
      </c>
      <c r="BN294" s="3" t="e">
        <f t="shared" si="92"/>
        <v>#NUM!</v>
      </c>
    </row>
    <row r="295" spans="15:66" ht="12.75">
      <c r="O295" s="3">
        <f t="shared" si="93"/>
        <v>62.75</v>
      </c>
      <c r="P295" s="3">
        <f t="shared" si="94"/>
        <v>15.120000000000022</v>
      </c>
      <c r="Q295" s="3">
        <f t="shared" si="95"/>
        <v>27.750000000000007</v>
      </c>
      <c r="R295" s="3">
        <f t="shared" si="96"/>
        <v>31.601849629412534</v>
      </c>
      <c r="S295" s="19">
        <f t="shared" si="97"/>
        <v>61.41558584152767</v>
      </c>
      <c r="BA295" s="3">
        <v>1.5</v>
      </c>
      <c r="BB295" s="3">
        <v>2.8</v>
      </c>
      <c r="BC295" s="3">
        <v>1.9</v>
      </c>
      <c r="BD295" s="3">
        <f t="shared" si="85"/>
        <v>4.578320096319441</v>
      </c>
      <c r="BE295" s="3">
        <f t="shared" si="86"/>
        <v>6.871679903680557</v>
      </c>
      <c r="BF295" s="3">
        <f t="shared" si="87"/>
        <v>-3.554349559902708</v>
      </c>
      <c r="BG295" s="3">
        <f t="shared" si="88"/>
        <v>-28.302399999999995</v>
      </c>
      <c r="BI295" s="3">
        <v>4.65</v>
      </c>
      <c r="BJ295" s="3" t="e">
        <f t="shared" si="89"/>
        <v>#NUM!</v>
      </c>
      <c r="BK295" s="3" t="e">
        <f t="shared" si="90"/>
        <v>#NUM!</v>
      </c>
      <c r="BL295" s="3">
        <v>4.65</v>
      </c>
      <c r="BM295" s="3" t="e">
        <f t="shared" si="91"/>
        <v>#NUM!</v>
      </c>
      <c r="BN295" s="3" t="e">
        <f t="shared" si="92"/>
        <v>#NUM!</v>
      </c>
    </row>
    <row r="296" spans="15:66" ht="12.75">
      <c r="O296" s="3">
        <f t="shared" si="93"/>
        <v>62.75</v>
      </c>
      <c r="P296" s="3">
        <f t="shared" si="94"/>
        <v>15.120000000000022</v>
      </c>
      <c r="Q296" s="3">
        <f t="shared" si="95"/>
        <v>27.750000000000007</v>
      </c>
      <c r="R296" s="3">
        <f t="shared" si="96"/>
        <v>31.601849629412534</v>
      </c>
      <c r="S296" s="19">
        <f t="shared" si="97"/>
        <v>61.41558584152767</v>
      </c>
      <c r="BA296" s="3">
        <v>1.5</v>
      </c>
      <c r="BB296" s="3">
        <v>2.8</v>
      </c>
      <c r="BC296" s="3">
        <v>1.9</v>
      </c>
      <c r="BD296" s="3">
        <f t="shared" si="85"/>
        <v>4.578320096319441</v>
      </c>
      <c r="BE296" s="3">
        <f t="shared" si="86"/>
        <v>6.871679903680557</v>
      </c>
      <c r="BF296" s="3">
        <f t="shared" si="87"/>
        <v>-3.554349559902708</v>
      </c>
      <c r="BG296" s="3">
        <f t="shared" si="88"/>
        <v>-28.302399999999995</v>
      </c>
      <c r="BI296" s="3">
        <v>4.7</v>
      </c>
      <c r="BJ296" s="3" t="e">
        <f t="shared" si="89"/>
        <v>#NUM!</v>
      </c>
      <c r="BK296" s="3" t="e">
        <f t="shared" si="90"/>
        <v>#NUM!</v>
      </c>
      <c r="BL296" s="3">
        <v>4.7</v>
      </c>
      <c r="BM296" s="3" t="e">
        <f t="shared" si="91"/>
        <v>#NUM!</v>
      </c>
      <c r="BN296" s="3" t="e">
        <f t="shared" si="92"/>
        <v>#NUM!</v>
      </c>
    </row>
    <row r="297" spans="15:66" ht="12.75">
      <c r="O297" s="3">
        <f t="shared" si="93"/>
        <v>62.75</v>
      </c>
      <c r="P297" s="3">
        <f t="shared" si="94"/>
        <v>15.120000000000022</v>
      </c>
      <c r="Q297" s="3">
        <f t="shared" si="95"/>
        <v>27.750000000000007</v>
      </c>
      <c r="R297" s="3">
        <f t="shared" si="96"/>
        <v>31.601849629412534</v>
      </c>
      <c r="S297" s="19">
        <f t="shared" si="97"/>
        <v>61.41558584152767</v>
      </c>
      <c r="BA297" s="3">
        <v>1.5</v>
      </c>
      <c r="BB297" s="3">
        <v>2.8</v>
      </c>
      <c r="BC297" s="3">
        <v>1.9</v>
      </c>
      <c r="BD297" s="3">
        <f t="shared" si="85"/>
        <v>4.578320096319441</v>
      </c>
      <c r="BE297" s="3">
        <f t="shared" si="86"/>
        <v>6.871679903680557</v>
      </c>
      <c r="BF297" s="3">
        <f t="shared" si="87"/>
        <v>-3.554349559902708</v>
      </c>
      <c r="BG297" s="3">
        <f t="shared" si="88"/>
        <v>-28.302399999999995</v>
      </c>
      <c r="BI297" s="3">
        <v>4.75</v>
      </c>
      <c r="BJ297" s="3" t="e">
        <f t="shared" si="89"/>
        <v>#NUM!</v>
      </c>
      <c r="BK297" s="3" t="e">
        <f t="shared" si="90"/>
        <v>#NUM!</v>
      </c>
      <c r="BL297" s="3">
        <v>4.75</v>
      </c>
      <c r="BM297" s="3" t="e">
        <f t="shared" si="91"/>
        <v>#NUM!</v>
      </c>
      <c r="BN297" s="3" t="e">
        <f t="shared" si="92"/>
        <v>#NUM!</v>
      </c>
    </row>
    <row r="298" spans="15:66" ht="12.75">
      <c r="O298" s="3">
        <f t="shared" si="93"/>
        <v>62.75</v>
      </c>
      <c r="P298" s="3">
        <f t="shared" si="94"/>
        <v>15.120000000000022</v>
      </c>
      <c r="Q298" s="3">
        <f t="shared" si="95"/>
        <v>27.750000000000007</v>
      </c>
      <c r="R298" s="3">
        <f t="shared" si="96"/>
        <v>31.601849629412534</v>
      </c>
      <c r="S298" s="19">
        <f t="shared" si="97"/>
        <v>61.41558584152767</v>
      </c>
      <c r="BA298" s="3">
        <v>1.5</v>
      </c>
      <c r="BB298" s="3">
        <v>2.8</v>
      </c>
      <c r="BC298" s="3">
        <v>1.9</v>
      </c>
      <c r="BD298" s="3">
        <f t="shared" si="85"/>
        <v>4.578320096319441</v>
      </c>
      <c r="BE298" s="3">
        <f t="shared" si="86"/>
        <v>6.871679903680557</v>
      </c>
      <c r="BF298" s="3">
        <f t="shared" si="87"/>
        <v>-3.554349559902708</v>
      </c>
      <c r="BG298" s="3">
        <f t="shared" si="88"/>
        <v>-28.302399999999995</v>
      </c>
      <c r="BI298" s="3">
        <v>4.8</v>
      </c>
      <c r="BJ298" s="3" t="e">
        <f t="shared" si="89"/>
        <v>#NUM!</v>
      </c>
      <c r="BK298" s="3" t="e">
        <f t="shared" si="90"/>
        <v>#NUM!</v>
      </c>
      <c r="BL298" s="3">
        <v>4.8</v>
      </c>
      <c r="BM298" s="3" t="e">
        <f t="shared" si="91"/>
        <v>#NUM!</v>
      </c>
      <c r="BN298" s="3" t="e">
        <f t="shared" si="92"/>
        <v>#NUM!</v>
      </c>
    </row>
    <row r="299" spans="15:66" ht="12.75">
      <c r="O299" s="3">
        <f t="shared" si="93"/>
        <v>62.75</v>
      </c>
      <c r="P299" s="3">
        <f t="shared" si="94"/>
        <v>15.120000000000022</v>
      </c>
      <c r="Q299" s="3">
        <f t="shared" si="95"/>
        <v>27.750000000000007</v>
      </c>
      <c r="R299" s="3">
        <f t="shared" si="96"/>
        <v>31.601849629412534</v>
      </c>
      <c r="S299" s="19">
        <f t="shared" si="97"/>
        <v>61.41558584152767</v>
      </c>
      <c r="BA299" s="3">
        <v>1.5</v>
      </c>
      <c r="BB299" s="3">
        <v>2.8</v>
      </c>
      <c r="BC299" s="3">
        <v>1.9</v>
      </c>
      <c r="BD299" s="3">
        <f t="shared" si="85"/>
        <v>4.578320096319441</v>
      </c>
      <c r="BE299" s="3">
        <f t="shared" si="86"/>
        <v>6.871679903680557</v>
      </c>
      <c r="BF299" s="3">
        <f t="shared" si="87"/>
        <v>-3.554349559902708</v>
      </c>
      <c r="BG299" s="3">
        <f t="shared" si="88"/>
        <v>-28.302399999999995</v>
      </c>
      <c r="BI299" s="3">
        <v>4.85</v>
      </c>
      <c r="BJ299" s="3" t="e">
        <f t="shared" si="89"/>
        <v>#NUM!</v>
      </c>
      <c r="BK299" s="3" t="e">
        <f t="shared" si="90"/>
        <v>#NUM!</v>
      </c>
      <c r="BL299" s="3">
        <v>4.85</v>
      </c>
      <c r="BM299" s="3" t="e">
        <f t="shared" si="91"/>
        <v>#NUM!</v>
      </c>
      <c r="BN299" s="3" t="e">
        <f t="shared" si="92"/>
        <v>#NUM!</v>
      </c>
    </row>
    <row r="300" spans="15:66" ht="12.75">
      <c r="O300" s="3">
        <f t="shared" si="93"/>
        <v>62.75</v>
      </c>
      <c r="P300" s="3">
        <f t="shared" si="94"/>
        <v>15.120000000000022</v>
      </c>
      <c r="Q300" s="3">
        <f t="shared" si="95"/>
        <v>27.750000000000007</v>
      </c>
      <c r="R300" s="3">
        <f t="shared" si="96"/>
        <v>31.601849629412534</v>
      </c>
      <c r="S300" s="19">
        <f t="shared" si="97"/>
        <v>61.41558584152767</v>
      </c>
      <c r="BA300" s="3">
        <v>1.5</v>
      </c>
      <c r="BB300" s="3">
        <v>2.8</v>
      </c>
      <c r="BC300" s="3">
        <v>1.9</v>
      </c>
      <c r="BD300" s="3">
        <f t="shared" si="85"/>
        <v>4.578320096319441</v>
      </c>
      <c r="BE300" s="3">
        <f t="shared" si="86"/>
        <v>6.871679903680557</v>
      </c>
      <c r="BF300" s="3">
        <f t="shared" si="87"/>
        <v>-3.554349559902708</v>
      </c>
      <c r="BG300" s="3">
        <f t="shared" si="88"/>
        <v>-28.302399999999995</v>
      </c>
      <c r="BI300" s="3">
        <v>4.9</v>
      </c>
      <c r="BJ300" s="3" t="e">
        <f t="shared" si="89"/>
        <v>#NUM!</v>
      </c>
      <c r="BK300" s="3" t="e">
        <f t="shared" si="90"/>
        <v>#NUM!</v>
      </c>
      <c r="BL300" s="3">
        <v>4.9</v>
      </c>
      <c r="BM300" s="3" t="e">
        <f t="shared" si="91"/>
        <v>#NUM!</v>
      </c>
      <c r="BN300" s="3" t="e">
        <f t="shared" si="92"/>
        <v>#NUM!</v>
      </c>
    </row>
    <row r="301" spans="15:66" ht="12.75">
      <c r="O301" s="3">
        <f t="shared" si="93"/>
        <v>62.75</v>
      </c>
      <c r="P301" s="3">
        <f t="shared" si="94"/>
        <v>15.120000000000022</v>
      </c>
      <c r="Q301" s="3">
        <f t="shared" si="95"/>
        <v>27.750000000000007</v>
      </c>
      <c r="R301" s="3">
        <f t="shared" si="96"/>
        <v>31.601849629412534</v>
      </c>
      <c r="S301" s="19">
        <f t="shared" si="97"/>
        <v>61.41558584152767</v>
      </c>
      <c r="BA301" s="3">
        <v>1.5</v>
      </c>
      <c r="BB301" s="3">
        <v>2.8</v>
      </c>
      <c r="BC301" s="3">
        <v>1.9</v>
      </c>
      <c r="BD301" s="3">
        <f t="shared" si="85"/>
        <v>4.578320096319441</v>
      </c>
      <c r="BE301" s="3">
        <f t="shared" si="86"/>
        <v>6.871679903680557</v>
      </c>
      <c r="BF301" s="3">
        <f t="shared" si="87"/>
        <v>-3.554349559902708</v>
      </c>
      <c r="BG301" s="3">
        <f t="shared" si="88"/>
        <v>-28.302399999999995</v>
      </c>
      <c r="BI301" s="3">
        <v>4.95</v>
      </c>
      <c r="BJ301" s="3" t="e">
        <f t="shared" si="89"/>
        <v>#NUM!</v>
      </c>
      <c r="BK301" s="3" t="e">
        <f t="shared" si="90"/>
        <v>#NUM!</v>
      </c>
      <c r="BL301" s="3">
        <v>4.95</v>
      </c>
      <c r="BM301" s="3" t="e">
        <f t="shared" si="91"/>
        <v>#NUM!</v>
      </c>
      <c r="BN301" s="3" t="e">
        <f t="shared" si="92"/>
        <v>#NUM!</v>
      </c>
    </row>
    <row r="302" spans="15:66" ht="12.75">
      <c r="O302" s="3">
        <f t="shared" si="93"/>
        <v>62.75</v>
      </c>
      <c r="P302" s="3">
        <f t="shared" si="94"/>
        <v>15.120000000000022</v>
      </c>
      <c r="Q302" s="3">
        <f t="shared" si="95"/>
        <v>27.750000000000007</v>
      </c>
      <c r="R302" s="3">
        <f t="shared" si="96"/>
        <v>31.601849629412534</v>
      </c>
      <c r="S302" s="19">
        <f t="shared" si="97"/>
        <v>61.41558584152767</v>
      </c>
      <c r="BA302" s="3">
        <v>1.5</v>
      </c>
      <c r="BB302" s="3">
        <v>2.8</v>
      </c>
      <c r="BC302" s="3">
        <v>1.9</v>
      </c>
      <c r="BD302" s="3">
        <f t="shared" si="85"/>
        <v>4.578320096319441</v>
      </c>
      <c r="BE302" s="3">
        <f t="shared" si="86"/>
        <v>6.871679903680557</v>
      </c>
      <c r="BF302" s="3">
        <f t="shared" si="87"/>
        <v>-3.554349559902708</v>
      </c>
      <c r="BG302" s="3">
        <f t="shared" si="88"/>
        <v>-28.302399999999995</v>
      </c>
      <c r="BI302" s="3">
        <v>5</v>
      </c>
      <c r="BJ302" s="3" t="e">
        <f t="shared" si="89"/>
        <v>#NUM!</v>
      </c>
      <c r="BK302" s="3" t="e">
        <f t="shared" si="90"/>
        <v>#NUM!</v>
      </c>
      <c r="BL302" s="3">
        <v>5</v>
      </c>
      <c r="BM302" s="3" t="e">
        <f t="shared" si="91"/>
        <v>#NUM!</v>
      </c>
      <c r="BN302" s="3" t="e">
        <f t="shared" si="92"/>
        <v>#NUM!</v>
      </c>
    </row>
    <row r="303" spans="15:66" ht="12.75">
      <c r="O303" s="3">
        <f t="shared" si="93"/>
        <v>62.75</v>
      </c>
      <c r="P303" s="3">
        <f t="shared" si="94"/>
        <v>15.120000000000022</v>
      </c>
      <c r="Q303" s="3">
        <f t="shared" si="95"/>
        <v>27.750000000000007</v>
      </c>
      <c r="R303" s="3">
        <f t="shared" si="96"/>
        <v>31.601849629412534</v>
      </c>
      <c r="S303" s="19">
        <f t="shared" si="97"/>
        <v>61.41558584152767</v>
      </c>
      <c r="BA303" s="3">
        <v>1.5</v>
      </c>
      <c r="BB303" s="3">
        <v>2.8</v>
      </c>
      <c r="BC303" s="3">
        <v>1.9</v>
      </c>
      <c r="BD303" s="3">
        <f t="shared" si="85"/>
        <v>4.578320096319441</v>
      </c>
      <c r="BE303" s="3">
        <f t="shared" si="86"/>
        <v>6.871679903680557</v>
      </c>
      <c r="BF303" s="3">
        <f t="shared" si="87"/>
        <v>-3.554349559902708</v>
      </c>
      <c r="BG303" s="3">
        <f t="shared" si="88"/>
        <v>-28.302399999999995</v>
      </c>
      <c r="BI303" s="3">
        <v>5.05</v>
      </c>
      <c r="BJ303" s="3" t="e">
        <f t="shared" si="89"/>
        <v>#NUM!</v>
      </c>
      <c r="BK303" s="3" t="e">
        <f t="shared" si="90"/>
        <v>#NUM!</v>
      </c>
      <c r="BL303" s="3">
        <v>5.05</v>
      </c>
      <c r="BM303" s="3" t="e">
        <f t="shared" si="91"/>
        <v>#NUM!</v>
      </c>
      <c r="BN303" s="3" t="e">
        <f t="shared" si="92"/>
        <v>#NUM!</v>
      </c>
    </row>
    <row r="304" spans="15:66" ht="12.75">
      <c r="O304" s="3">
        <f t="shared" si="93"/>
        <v>62.75</v>
      </c>
      <c r="P304" s="3">
        <f t="shared" si="94"/>
        <v>15.120000000000022</v>
      </c>
      <c r="Q304" s="3">
        <f t="shared" si="95"/>
        <v>27.750000000000007</v>
      </c>
      <c r="R304" s="3">
        <f t="shared" si="96"/>
        <v>31.601849629412534</v>
      </c>
      <c r="S304" s="19">
        <f t="shared" si="97"/>
        <v>61.41558584152767</v>
      </c>
      <c r="BA304" s="3">
        <v>1.5</v>
      </c>
      <c r="BB304" s="3">
        <v>2.8</v>
      </c>
      <c r="BC304" s="3">
        <v>1.9</v>
      </c>
      <c r="BD304" s="3">
        <f t="shared" si="85"/>
        <v>4.578320096319441</v>
      </c>
      <c r="BE304" s="3">
        <f t="shared" si="86"/>
        <v>6.871679903680557</v>
      </c>
      <c r="BF304" s="3">
        <f t="shared" si="87"/>
        <v>-3.554349559902708</v>
      </c>
      <c r="BG304" s="3">
        <f t="shared" si="88"/>
        <v>-28.302399999999995</v>
      </c>
      <c r="BI304" s="3">
        <v>5.1</v>
      </c>
      <c r="BJ304" s="3" t="e">
        <f t="shared" si="89"/>
        <v>#NUM!</v>
      </c>
      <c r="BK304" s="3" t="e">
        <f t="shared" si="90"/>
        <v>#NUM!</v>
      </c>
      <c r="BL304" s="3">
        <v>5.1</v>
      </c>
      <c r="BM304" s="3" t="e">
        <f t="shared" si="91"/>
        <v>#NUM!</v>
      </c>
      <c r="BN304" s="3" t="e">
        <f t="shared" si="92"/>
        <v>#NUM!</v>
      </c>
    </row>
    <row r="305" spans="15:66" ht="12.75">
      <c r="O305" s="3">
        <f t="shared" si="93"/>
        <v>62.75</v>
      </c>
      <c r="P305" s="3">
        <f t="shared" si="94"/>
        <v>15.120000000000022</v>
      </c>
      <c r="Q305" s="3">
        <f t="shared" si="95"/>
        <v>27.750000000000007</v>
      </c>
      <c r="R305" s="3">
        <f t="shared" si="96"/>
        <v>31.601849629412534</v>
      </c>
      <c r="S305" s="19">
        <f t="shared" si="97"/>
        <v>61.41558584152767</v>
      </c>
      <c r="BA305" s="3">
        <v>1.5</v>
      </c>
      <c r="BB305" s="3">
        <v>2.8</v>
      </c>
      <c r="BC305" s="3">
        <v>1.9</v>
      </c>
      <c r="BD305" s="3">
        <f t="shared" si="85"/>
        <v>4.578320096319441</v>
      </c>
      <c r="BE305" s="3">
        <f t="shared" si="86"/>
        <v>6.871679903680557</v>
      </c>
      <c r="BF305" s="3">
        <f t="shared" si="87"/>
        <v>-3.554349559902708</v>
      </c>
      <c r="BG305" s="3">
        <f t="shared" si="88"/>
        <v>-28.302399999999995</v>
      </c>
      <c r="BI305" s="3">
        <v>5.15</v>
      </c>
      <c r="BJ305" s="3" t="e">
        <f t="shared" si="89"/>
        <v>#NUM!</v>
      </c>
      <c r="BK305" s="3" t="e">
        <f t="shared" si="90"/>
        <v>#NUM!</v>
      </c>
      <c r="BL305" s="3">
        <v>5.15</v>
      </c>
      <c r="BM305" s="3" t="e">
        <f t="shared" si="91"/>
        <v>#NUM!</v>
      </c>
      <c r="BN305" s="3" t="e">
        <f t="shared" si="92"/>
        <v>#NUM!</v>
      </c>
    </row>
    <row r="306" spans="15:66" ht="12.75">
      <c r="O306" s="3">
        <f t="shared" si="93"/>
        <v>62.75</v>
      </c>
      <c r="P306" s="3">
        <f t="shared" si="94"/>
        <v>15.120000000000022</v>
      </c>
      <c r="Q306" s="3">
        <f t="shared" si="95"/>
        <v>27.750000000000007</v>
      </c>
      <c r="R306" s="3">
        <f t="shared" si="96"/>
        <v>31.601849629412534</v>
      </c>
      <c r="S306" s="19">
        <f t="shared" si="97"/>
        <v>61.41558584152767</v>
      </c>
      <c r="BA306" s="3">
        <v>1.5</v>
      </c>
      <c r="BB306" s="3">
        <v>2.8</v>
      </c>
      <c r="BC306" s="3">
        <v>1.9</v>
      </c>
      <c r="BD306" s="3">
        <f t="shared" si="85"/>
        <v>4.578320096319441</v>
      </c>
      <c r="BE306" s="3">
        <f t="shared" si="86"/>
        <v>6.871679903680557</v>
      </c>
      <c r="BF306" s="3">
        <f t="shared" si="87"/>
        <v>-3.554349559902708</v>
      </c>
      <c r="BG306" s="3">
        <f t="shared" si="88"/>
        <v>-28.302399999999995</v>
      </c>
      <c r="BI306" s="3">
        <v>5.2</v>
      </c>
      <c r="BJ306" s="3" t="e">
        <f t="shared" si="89"/>
        <v>#NUM!</v>
      </c>
      <c r="BK306" s="3" t="e">
        <f t="shared" si="90"/>
        <v>#NUM!</v>
      </c>
      <c r="BL306" s="3">
        <v>5.2</v>
      </c>
      <c r="BM306" s="3" t="e">
        <f t="shared" si="91"/>
        <v>#NUM!</v>
      </c>
      <c r="BN306" s="3" t="e">
        <f t="shared" si="92"/>
        <v>#NUM!</v>
      </c>
    </row>
    <row r="307" spans="15:66" ht="12.75">
      <c r="O307" s="3">
        <f t="shared" si="93"/>
        <v>62.75</v>
      </c>
      <c r="P307" s="3">
        <f t="shared" si="94"/>
        <v>15.120000000000022</v>
      </c>
      <c r="Q307" s="3">
        <f t="shared" si="95"/>
        <v>27.750000000000007</v>
      </c>
      <c r="R307" s="3">
        <f t="shared" si="96"/>
        <v>31.601849629412534</v>
      </c>
      <c r="S307" s="19">
        <f t="shared" si="97"/>
        <v>61.41558584152767</v>
      </c>
      <c r="BA307" s="3">
        <v>1.5</v>
      </c>
      <c r="BB307" s="3">
        <v>2.8</v>
      </c>
      <c r="BC307" s="3">
        <v>1.9</v>
      </c>
      <c r="BD307" s="3">
        <f t="shared" si="85"/>
        <v>4.578320096319441</v>
      </c>
      <c r="BE307" s="3">
        <f t="shared" si="86"/>
        <v>6.871679903680557</v>
      </c>
      <c r="BF307" s="3">
        <f t="shared" si="87"/>
        <v>-3.554349559902708</v>
      </c>
      <c r="BG307" s="3">
        <f t="shared" si="88"/>
        <v>-28.302399999999995</v>
      </c>
      <c r="BI307" s="3">
        <v>5.25</v>
      </c>
      <c r="BJ307" s="3" t="e">
        <f t="shared" si="89"/>
        <v>#NUM!</v>
      </c>
      <c r="BK307" s="3" t="e">
        <f t="shared" si="90"/>
        <v>#NUM!</v>
      </c>
      <c r="BL307" s="3">
        <v>5.25</v>
      </c>
      <c r="BM307" s="3" t="e">
        <f t="shared" si="91"/>
        <v>#NUM!</v>
      </c>
      <c r="BN307" s="3" t="e">
        <f t="shared" si="92"/>
        <v>#NUM!</v>
      </c>
    </row>
    <row r="308" spans="15:66" ht="12.75">
      <c r="O308" s="3">
        <f t="shared" si="93"/>
        <v>62.75</v>
      </c>
      <c r="P308" s="3">
        <f t="shared" si="94"/>
        <v>15.120000000000022</v>
      </c>
      <c r="Q308" s="3">
        <f t="shared" si="95"/>
        <v>27.750000000000007</v>
      </c>
      <c r="R308" s="3">
        <f t="shared" si="96"/>
        <v>31.601849629412534</v>
      </c>
      <c r="S308" s="19">
        <f t="shared" si="97"/>
        <v>61.41558584152767</v>
      </c>
      <c r="BA308" s="3">
        <v>1.5</v>
      </c>
      <c r="BB308" s="3">
        <v>2.8</v>
      </c>
      <c r="BC308" s="3">
        <v>1.9</v>
      </c>
      <c r="BD308" s="3">
        <f t="shared" si="85"/>
        <v>4.578320096319441</v>
      </c>
      <c r="BE308" s="3">
        <f t="shared" si="86"/>
        <v>6.871679903680557</v>
      </c>
      <c r="BF308" s="3">
        <f t="shared" si="87"/>
        <v>-3.554349559902708</v>
      </c>
      <c r="BG308" s="3">
        <f t="shared" si="88"/>
        <v>-28.302399999999995</v>
      </c>
      <c r="BI308" s="3">
        <v>5.3</v>
      </c>
      <c r="BJ308" s="3" t="e">
        <f t="shared" si="89"/>
        <v>#NUM!</v>
      </c>
      <c r="BK308" s="3" t="e">
        <f t="shared" si="90"/>
        <v>#NUM!</v>
      </c>
      <c r="BL308" s="3">
        <v>5.3</v>
      </c>
      <c r="BM308" s="3" t="e">
        <f t="shared" si="91"/>
        <v>#NUM!</v>
      </c>
      <c r="BN308" s="3" t="e">
        <f t="shared" si="92"/>
        <v>#NUM!</v>
      </c>
    </row>
    <row r="309" spans="15:66" ht="12.75">
      <c r="O309" s="3">
        <f t="shared" si="93"/>
        <v>62.75</v>
      </c>
      <c r="P309" s="3">
        <f t="shared" si="94"/>
        <v>15.120000000000022</v>
      </c>
      <c r="Q309" s="3">
        <f t="shared" si="95"/>
        <v>27.750000000000007</v>
      </c>
      <c r="R309" s="3">
        <f t="shared" si="96"/>
        <v>31.601849629412534</v>
      </c>
      <c r="S309" s="19">
        <f t="shared" si="97"/>
        <v>61.41558584152767</v>
      </c>
      <c r="BA309" s="3">
        <v>1.5</v>
      </c>
      <c r="BB309" s="3">
        <v>2.8</v>
      </c>
      <c r="BC309" s="3">
        <v>1.9</v>
      </c>
      <c r="BD309" s="3">
        <f t="shared" si="85"/>
        <v>4.578320096319441</v>
      </c>
      <c r="BE309" s="3">
        <f t="shared" si="86"/>
        <v>6.871679903680557</v>
      </c>
      <c r="BF309" s="3">
        <f t="shared" si="87"/>
        <v>-3.554349559902708</v>
      </c>
      <c r="BG309" s="3">
        <f t="shared" si="88"/>
        <v>-28.302399999999995</v>
      </c>
      <c r="BI309" s="3">
        <v>5.35</v>
      </c>
      <c r="BJ309" s="3" t="e">
        <f t="shared" si="89"/>
        <v>#NUM!</v>
      </c>
      <c r="BK309" s="3" t="e">
        <f t="shared" si="90"/>
        <v>#NUM!</v>
      </c>
      <c r="BL309" s="3">
        <v>5.35</v>
      </c>
      <c r="BM309" s="3" t="e">
        <f t="shared" si="91"/>
        <v>#NUM!</v>
      </c>
      <c r="BN309" s="3" t="e">
        <f t="shared" si="92"/>
        <v>#NUM!</v>
      </c>
    </row>
    <row r="310" spans="15:66" ht="12.75">
      <c r="O310" s="3">
        <f t="shared" si="93"/>
        <v>62.75</v>
      </c>
      <c r="P310" s="3">
        <f t="shared" si="94"/>
        <v>15.120000000000022</v>
      </c>
      <c r="Q310" s="3">
        <f t="shared" si="95"/>
        <v>27.750000000000007</v>
      </c>
      <c r="R310" s="3">
        <f t="shared" si="96"/>
        <v>31.601849629412534</v>
      </c>
      <c r="S310" s="19">
        <f t="shared" si="97"/>
        <v>61.41558584152767</v>
      </c>
      <c r="BA310" s="3">
        <v>1.5</v>
      </c>
      <c r="BB310" s="3">
        <v>2.8</v>
      </c>
      <c r="BC310" s="3">
        <v>1.9</v>
      </c>
      <c r="BD310" s="3">
        <f t="shared" si="85"/>
        <v>4.578320096319441</v>
      </c>
      <c r="BE310" s="3">
        <f t="shared" si="86"/>
        <v>6.871679903680557</v>
      </c>
      <c r="BF310" s="3">
        <f t="shared" si="87"/>
        <v>-3.554349559902708</v>
      </c>
      <c r="BG310" s="3">
        <f t="shared" si="88"/>
        <v>-28.302399999999995</v>
      </c>
      <c r="BI310" s="3">
        <v>5.4</v>
      </c>
      <c r="BJ310" s="3" t="e">
        <f t="shared" si="89"/>
        <v>#NUM!</v>
      </c>
      <c r="BK310" s="3" t="e">
        <f t="shared" si="90"/>
        <v>#NUM!</v>
      </c>
      <c r="BL310" s="3">
        <v>5.4</v>
      </c>
      <c r="BM310" s="3" t="e">
        <f t="shared" si="91"/>
        <v>#NUM!</v>
      </c>
      <c r="BN310" s="3" t="e">
        <f t="shared" si="92"/>
        <v>#NUM!</v>
      </c>
    </row>
    <row r="311" spans="15:66" ht="12.75">
      <c r="O311" s="3">
        <f t="shared" si="93"/>
        <v>62.75</v>
      </c>
      <c r="P311" s="3">
        <f t="shared" si="94"/>
        <v>15.120000000000022</v>
      </c>
      <c r="Q311" s="3">
        <f t="shared" si="95"/>
        <v>27.750000000000007</v>
      </c>
      <c r="R311" s="3">
        <f t="shared" si="96"/>
        <v>31.601849629412534</v>
      </c>
      <c r="S311" s="19">
        <f t="shared" si="97"/>
        <v>61.41558584152767</v>
      </c>
      <c r="BA311" s="3">
        <v>1.5</v>
      </c>
      <c r="BB311" s="3">
        <v>2.8</v>
      </c>
      <c r="BC311" s="3">
        <v>1.9</v>
      </c>
      <c r="BD311" s="3">
        <f t="shared" si="85"/>
        <v>4.578320096319441</v>
      </c>
      <c r="BE311" s="3">
        <f t="shared" si="86"/>
        <v>6.871679903680557</v>
      </c>
      <c r="BF311" s="3">
        <f t="shared" si="87"/>
        <v>-3.554349559902708</v>
      </c>
      <c r="BG311" s="3">
        <f t="shared" si="88"/>
        <v>-28.302399999999995</v>
      </c>
      <c r="BI311" s="3">
        <v>5.45</v>
      </c>
      <c r="BJ311" s="3" t="e">
        <f t="shared" si="89"/>
        <v>#NUM!</v>
      </c>
      <c r="BK311" s="3" t="e">
        <f t="shared" si="90"/>
        <v>#NUM!</v>
      </c>
      <c r="BL311" s="3">
        <v>5.45</v>
      </c>
      <c r="BM311" s="3" t="e">
        <f t="shared" si="91"/>
        <v>#NUM!</v>
      </c>
      <c r="BN311" s="3" t="e">
        <f t="shared" si="92"/>
        <v>#NUM!</v>
      </c>
    </row>
    <row r="312" spans="15:66" ht="12.75">
      <c r="O312" s="3">
        <f t="shared" si="93"/>
        <v>62.75</v>
      </c>
      <c r="P312" s="3">
        <f t="shared" si="94"/>
        <v>15.120000000000022</v>
      </c>
      <c r="Q312" s="3">
        <f t="shared" si="95"/>
        <v>27.750000000000007</v>
      </c>
      <c r="R312" s="3">
        <f t="shared" si="96"/>
        <v>31.601849629412534</v>
      </c>
      <c r="S312" s="19">
        <f t="shared" si="97"/>
        <v>61.41558584152767</v>
      </c>
      <c r="BA312" s="3">
        <v>1.5</v>
      </c>
      <c r="BB312" s="3">
        <v>2.8</v>
      </c>
      <c r="BC312" s="3">
        <v>1.9</v>
      </c>
      <c r="BD312" s="3">
        <f t="shared" si="85"/>
        <v>4.578320096319441</v>
      </c>
      <c r="BE312" s="3">
        <f t="shared" si="86"/>
        <v>6.871679903680557</v>
      </c>
      <c r="BF312" s="3">
        <f t="shared" si="87"/>
        <v>-3.554349559902708</v>
      </c>
      <c r="BG312" s="3">
        <f t="shared" si="88"/>
        <v>-28.302399999999995</v>
      </c>
      <c r="BI312" s="3">
        <v>5.5</v>
      </c>
      <c r="BJ312" s="3" t="e">
        <f t="shared" si="89"/>
        <v>#NUM!</v>
      </c>
      <c r="BK312" s="3" t="e">
        <f t="shared" si="90"/>
        <v>#NUM!</v>
      </c>
      <c r="BL312" s="3">
        <v>5.5</v>
      </c>
      <c r="BM312" s="3" t="e">
        <f t="shared" si="91"/>
        <v>#NUM!</v>
      </c>
      <c r="BN312" s="3" t="e">
        <f t="shared" si="92"/>
        <v>#NUM!</v>
      </c>
    </row>
    <row r="313" spans="15:66" ht="12.75">
      <c r="O313" s="3">
        <f t="shared" si="93"/>
        <v>62.75</v>
      </c>
      <c r="P313" s="3">
        <f t="shared" si="94"/>
        <v>15.120000000000022</v>
      </c>
      <c r="Q313" s="3">
        <f t="shared" si="95"/>
        <v>27.750000000000007</v>
      </c>
      <c r="R313" s="3">
        <f t="shared" si="96"/>
        <v>31.601849629412534</v>
      </c>
      <c r="S313" s="19">
        <f t="shared" si="97"/>
        <v>61.41558584152767</v>
      </c>
      <c r="BA313" s="3">
        <v>1.5</v>
      </c>
      <c r="BB313" s="3">
        <v>2.8</v>
      </c>
      <c r="BC313" s="3">
        <v>1.9</v>
      </c>
      <c r="BD313" s="3">
        <f t="shared" si="85"/>
        <v>4.578320096319441</v>
      </c>
      <c r="BE313" s="3">
        <f t="shared" si="86"/>
        <v>6.871679903680557</v>
      </c>
      <c r="BF313" s="3">
        <f t="shared" si="87"/>
        <v>-3.554349559902708</v>
      </c>
      <c r="BG313" s="3">
        <f t="shared" si="88"/>
        <v>-28.302399999999995</v>
      </c>
      <c r="BI313" s="3">
        <v>5.55</v>
      </c>
      <c r="BJ313" s="3" t="e">
        <f t="shared" si="89"/>
        <v>#NUM!</v>
      </c>
      <c r="BK313" s="3" t="e">
        <f t="shared" si="90"/>
        <v>#NUM!</v>
      </c>
      <c r="BL313" s="3">
        <v>5.55</v>
      </c>
      <c r="BM313" s="3" t="e">
        <f t="shared" si="91"/>
        <v>#NUM!</v>
      </c>
      <c r="BN313" s="3" t="e">
        <f t="shared" si="92"/>
        <v>#NUM!</v>
      </c>
    </row>
    <row r="314" spans="15:66" ht="12.75">
      <c r="O314" s="3">
        <f t="shared" si="93"/>
        <v>62.75</v>
      </c>
      <c r="P314" s="3">
        <f t="shared" si="94"/>
        <v>15.120000000000022</v>
      </c>
      <c r="Q314" s="3">
        <f t="shared" si="95"/>
        <v>27.750000000000007</v>
      </c>
      <c r="R314" s="3">
        <f t="shared" si="96"/>
        <v>31.601849629412534</v>
      </c>
      <c r="S314" s="19">
        <f t="shared" si="97"/>
        <v>61.41558584152767</v>
      </c>
      <c r="BA314" s="3">
        <v>1.5</v>
      </c>
      <c r="BB314" s="3">
        <v>2.8</v>
      </c>
      <c r="BC314" s="3">
        <v>1.9</v>
      </c>
      <c r="BD314" s="3">
        <f t="shared" si="85"/>
        <v>4.578320096319441</v>
      </c>
      <c r="BE314" s="3">
        <f t="shared" si="86"/>
        <v>6.871679903680557</v>
      </c>
      <c r="BF314" s="3">
        <f t="shared" si="87"/>
        <v>-3.554349559902708</v>
      </c>
      <c r="BG314" s="3">
        <f t="shared" si="88"/>
        <v>-28.302399999999995</v>
      </c>
      <c r="BI314" s="3">
        <v>5.6</v>
      </c>
      <c r="BJ314" s="3" t="e">
        <f t="shared" si="89"/>
        <v>#NUM!</v>
      </c>
      <c r="BK314" s="3" t="e">
        <f t="shared" si="90"/>
        <v>#NUM!</v>
      </c>
      <c r="BL314" s="3">
        <v>5.6</v>
      </c>
      <c r="BM314" s="3" t="e">
        <f t="shared" si="91"/>
        <v>#NUM!</v>
      </c>
      <c r="BN314" s="3" t="e">
        <f t="shared" si="92"/>
        <v>#NUM!</v>
      </c>
    </row>
    <row r="315" spans="15:66" ht="12.75">
      <c r="O315" s="3">
        <f t="shared" si="93"/>
        <v>62.75</v>
      </c>
      <c r="P315" s="3">
        <f t="shared" si="94"/>
        <v>15.120000000000022</v>
      </c>
      <c r="Q315" s="3">
        <f t="shared" si="95"/>
        <v>27.750000000000007</v>
      </c>
      <c r="R315" s="3">
        <f t="shared" si="96"/>
        <v>31.601849629412534</v>
      </c>
      <c r="S315" s="19">
        <f t="shared" si="97"/>
        <v>61.41558584152767</v>
      </c>
      <c r="BA315" s="3">
        <v>1.5</v>
      </c>
      <c r="BB315" s="3">
        <v>2.8</v>
      </c>
      <c r="BC315" s="3">
        <v>1.9</v>
      </c>
      <c r="BD315" s="3">
        <f t="shared" si="85"/>
        <v>4.578320096319441</v>
      </c>
      <c r="BE315" s="3">
        <f t="shared" si="86"/>
        <v>6.871679903680557</v>
      </c>
      <c r="BF315" s="3">
        <f t="shared" si="87"/>
        <v>-3.554349559902708</v>
      </c>
      <c r="BG315" s="3">
        <f t="shared" si="88"/>
        <v>-28.302399999999995</v>
      </c>
      <c r="BI315" s="3">
        <v>5.65</v>
      </c>
      <c r="BJ315" s="3" t="e">
        <f t="shared" si="89"/>
        <v>#NUM!</v>
      </c>
      <c r="BK315" s="3" t="e">
        <f t="shared" si="90"/>
        <v>#NUM!</v>
      </c>
      <c r="BL315" s="3">
        <v>5.65</v>
      </c>
      <c r="BM315" s="3" t="e">
        <f t="shared" si="91"/>
        <v>#NUM!</v>
      </c>
      <c r="BN315" s="3" t="e">
        <f t="shared" si="92"/>
        <v>#NUM!</v>
      </c>
    </row>
    <row r="316" spans="15:66" ht="12.75">
      <c r="O316" s="3">
        <f t="shared" si="93"/>
        <v>62.75</v>
      </c>
      <c r="P316" s="3">
        <f t="shared" si="94"/>
        <v>15.120000000000022</v>
      </c>
      <c r="Q316" s="3">
        <f t="shared" si="95"/>
        <v>27.750000000000007</v>
      </c>
      <c r="R316" s="3">
        <f t="shared" si="96"/>
        <v>31.601849629412534</v>
      </c>
      <c r="S316" s="19">
        <f t="shared" si="97"/>
        <v>61.41558584152767</v>
      </c>
      <c r="BA316" s="3">
        <v>1.5</v>
      </c>
      <c r="BB316" s="3">
        <v>2.8</v>
      </c>
      <c r="BC316" s="3">
        <v>1.9</v>
      </c>
      <c r="BD316" s="3">
        <f t="shared" si="85"/>
        <v>4.578320096319441</v>
      </c>
      <c r="BE316" s="3">
        <f t="shared" si="86"/>
        <v>6.871679903680557</v>
      </c>
      <c r="BF316" s="3">
        <f t="shared" si="87"/>
        <v>-3.554349559902708</v>
      </c>
      <c r="BG316" s="3">
        <f t="shared" si="88"/>
        <v>-28.302399999999995</v>
      </c>
      <c r="BI316" s="3">
        <v>5.7</v>
      </c>
      <c r="BJ316" s="3" t="e">
        <f t="shared" si="89"/>
        <v>#NUM!</v>
      </c>
      <c r="BK316" s="3" t="e">
        <f t="shared" si="90"/>
        <v>#NUM!</v>
      </c>
      <c r="BL316" s="3">
        <v>5.7</v>
      </c>
      <c r="BM316" s="3" t="e">
        <f t="shared" si="91"/>
        <v>#NUM!</v>
      </c>
      <c r="BN316" s="3" t="e">
        <f t="shared" si="92"/>
        <v>#NUM!</v>
      </c>
    </row>
    <row r="317" spans="15:66" ht="12.75">
      <c r="O317" s="3">
        <f t="shared" si="93"/>
        <v>62.75</v>
      </c>
      <c r="P317" s="3">
        <f t="shared" si="94"/>
        <v>15.120000000000022</v>
      </c>
      <c r="Q317" s="3">
        <f t="shared" si="95"/>
        <v>27.750000000000007</v>
      </c>
      <c r="R317" s="3">
        <f t="shared" si="96"/>
        <v>31.601849629412534</v>
      </c>
      <c r="S317" s="19">
        <f t="shared" si="97"/>
        <v>61.41558584152767</v>
      </c>
      <c r="BA317" s="3">
        <v>1.5</v>
      </c>
      <c r="BB317" s="3">
        <v>2.8</v>
      </c>
      <c r="BC317" s="3">
        <v>1.9</v>
      </c>
      <c r="BD317" s="3">
        <f t="shared" si="85"/>
        <v>4.578320096319441</v>
      </c>
      <c r="BE317" s="3">
        <f t="shared" si="86"/>
        <v>6.871679903680557</v>
      </c>
      <c r="BF317" s="3">
        <f t="shared" si="87"/>
        <v>-3.554349559902708</v>
      </c>
      <c r="BG317" s="3">
        <f t="shared" si="88"/>
        <v>-28.302399999999995</v>
      </c>
      <c r="BI317" s="3">
        <v>5.75</v>
      </c>
      <c r="BJ317" s="3" t="e">
        <f t="shared" si="89"/>
        <v>#NUM!</v>
      </c>
      <c r="BK317" s="3" t="e">
        <f t="shared" si="90"/>
        <v>#NUM!</v>
      </c>
      <c r="BL317" s="3">
        <v>5.75</v>
      </c>
      <c r="BM317" s="3" t="e">
        <f t="shared" si="91"/>
        <v>#NUM!</v>
      </c>
      <c r="BN317" s="3" t="e">
        <f t="shared" si="92"/>
        <v>#NUM!</v>
      </c>
    </row>
    <row r="318" spans="15:66" ht="12.75">
      <c r="O318" s="3">
        <f t="shared" si="93"/>
        <v>62.75</v>
      </c>
      <c r="P318" s="3">
        <f t="shared" si="94"/>
        <v>15.120000000000022</v>
      </c>
      <c r="Q318" s="3">
        <f t="shared" si="95"/>
        <v>27.750000000000007</v>
      </c>
      <c r="R318" s="3">
        <f t="shared" si="96"/>
        <v>31.601849629412534</v>
      </c>
      <c r="S318" s="19">
        <f t="shared" si="97"/>
        <v>61.41558584152767</v>
      </c>
      <c r="BA318" s="3">
        <v>1.5</v>
      </c>
      <c r="BB318" s="3">
        <v>2.8</v>
      </c>
      <c r="BC318" s="3">
        <v>1.9</v>
      </c>
      <c r="BD318" s="3">
        <f t="shared" si="85"/>
        <v>4.578320096319441</v>
      </c>
      <c r="BE318" s="3">
        <f t="shared" si="86"/>
        <v>6.871679903680557</v>
      </c>
      <c r="BF318" s="3">
        <f t="shared" si="87"/>
        <v>-3.554349559902708</v>
      </c>
      <c r="BG318" s="3">
        <f t="shared" si="88"/>
        <v>-28.302399999999995</v>
      </c>
      <c r="BI318" s="3">
        <v>5.8</v>
      </c>
      <c r="BJ318" s="3" t="e">
        <f t="shared" si="89"/>
        <v>#NUM!</v>
      </c>
      <c r="BK318" s="3" t="e">
        <f t="shared" si="90"/>
        <v>#NUM!</v>
      </c>
      <c r="BL318" s="3">
        <v>5.8</v>
      </c>
      <c r="BM318" s="3" t="e">
        <f t="shared" si="91"/>
        <v>#NUM!</v>
      </c>
      <c r="BN318" s="3" t="e">
        <f t="shared" si="92"/>
        <v>#NUM!</v>
      </c>
    </row>
    <row r="319" spans="15:66" ht="12.75">
      <c r="O319" s="3">
        <f t="shared" si="93"/>
        <v>62.75</v>
      </c>
      <c r="P319" s="3">
        <f t="shared" si="94"/>
        <v>15.120000000000022</v>
      </c>
      <c r="Q319" s="3">
        <f t="shared" si="95"/>
        <v>27.750000000000007</v>
      </c>
      <c r="R319" s="3">
        <f t="shared" si="96"/>
        <v>31.601849629412534</v>
      </c>
      <c r="S319" s="19">
        <f t="shared" si="97"/>
        <v>61.41558584152767</v>
      </c>
      <c r="BA319" s="3">
        <v>1.5</v>
      </c>
      <c r="BB319" s="3">
        <v>2.8</v>
      </c>
      <c r="BC319" s="3">
        <v>1.9</v>
      </c>
      <c r="BD319" s="3">
        <f t="shared" si="85"/>
        <v>4.578320096319441</v>
      </c>
      <c r="BE319" s="3">
        <f t="shared" si="86"/>
        <v>6.871679903680557</v>
      </c>
      <c r="BF319" s="3">
        <f t="shared" si="87"/>
        <v>-3.554349559902708</v>
      </c>
      <c r="BG319" s="3">
        <f t="shared" si="88"/>
        <v>-28.302399999999995</v>
      </c>
      <c r="BI319" s="3">
        <v>5.85</v>
      </c>
      <c r="BJ319" s="3" t="e">
        <f t="shared" si="89"/>
        <v>#NUM!</v>
      </c>
      <c r="BK319" s="3" t="e">
        <f t="shared" si="90"/>
        <v>#NUM!</v>
      </c>
      <c r="BL319" s="3">
        <v>5.85</v>
      </c>
      <c r="BM319" s="3" t="e">
        <f t="shared" si="91"/>
        <v>#NUM!</v>
      </c>
      <c r="BN319" s="3" t="e">
        <f t="shared" si="92"/>
        <v>#NUM!</v>
      </c>
    </row>
    <row r="320" spans="15:66" ht="12.75">
      <c r="O320" s="3">
        <f t="shared" si="93"/>
        <v>62.75</v>
      </c>
      <c r="P320" s="3">
        <f t="shared" si="94"/>
        <v>15.120000000000022</v>
      </c>
      <c r="Q320" s="3">
        <f t="shared" si="95"/>
        <v>27.750000000000007</v>
      </c>
      <c r="R320" s="3">
        <f t="shared" si="96"/>
        <v>31.601849629412534</v>
      </c>
      <c r="S320" s="19">
        <f t="shared" si="97"/>
        <v>61.41558584152767</v>
      </c>
      <c r="BA320" s="3">
        <v>1.5</v>
      </c>
      <c r="BB320" s="3">
        <v>2.8</v>
      </c>
      <c r="BC320" s="3">
        <v>1.9</v>
      </c>
      <c r="BD320" s="3">
        <f t="shared" si="85"/>
        <v>4.578320096319441</v>
      </c>
      <c r="BE320" s="3">
        <f t="shared" si="86"/>
        <v>6.871679903680557</v>
      </c>
      <c r="BF320" s="3">
        <f t="shared" si="87"/>
        <v>-3.554349559902708</v>
      </c>
      <c r="BG320" s="3">
        <f t="shared" si="88"/>
        <v>-28.302399999999995</v>
      </c>
      <c r="BI320" s="3">
        <v>5.9</v>
      </c>
      <c r="BJ320" s="3" t="e">
        <f t="shared" si="89"/>
        <v>#NUM!</v>
      </c>
      <c r="BK320" s="3" t="e">
        <f t="shared" si="90"/>
        <v>#NUM!</v>
      </c>
      <c r="BL320" s="3">
        <v>5.9</v>
      </c>
      <c r="BM320" s="3" t="e">
        <f t="shared" si="91"/>
        <v>#NUM!</v>
      </c>
      <c r="BN320" s="3" t="e">
        <f t="shared" si="92"/>
        <v>#NUM!</v>
      </c>
    </row>
    <row r="321" spans="15:66" ht="12.75">
      <c r="O321" s="3">
        <f t="shared" si="93"/>
        <v>62.75</v>
      </c>
      <c r="P321" s="3">
        <f t="shared" si="94"/>
        <v>15.120000000000022</v>
      </c>
      <c r="Q321" s="3">
        <f t="shared" si="95"/>
        <v>27.750000000000007</v>
      </c>
      <c r="R321" s="3">
        <f t="shared" si="96"/>
        <v>31.601849629412534</v>
      </c>
      <c r="S321" s="19">
        <f t="shared" si="97"/>
        <v>61.41558584152767</v>
      </c>
      <c r="BA321" s="3">
        <v>1.5</v>
      </c>
      <c r="BB321" s="3">
        <v>2.8</v>
      </c>
      <c r="BC321" s="3">
        <v>1.9</v>
      </c>
      <c r="BD321" s="3">
        <f t="shared" si="85"/>
        <v>4.578320096319441</v>
      </c>
      <c r="BE321" s="3">
        <f t="shared" si="86"/>
        <v>6.871679903680557</v>
      </c>
      <c r="BF321" s="3">
        <f t="shared" si="87"/>
        <v>-3.554349559902708</v>
      </c>
      <c r="BG321" s="3">
        <f t="shared" si="88"/>
        <v>-28.302399999999995</v>
      </c>
      <c r="BI321" s="3">
        <v>5.949999999999995</v>
      </c>
      <c r="BJ321" s="3" t="e">
        <f t="shared" si="89"/>
        <v>#NUM!</v>
      </c>
      <c r="BK321" s="3" t="e">
        <f t="shared" si="90"/>
        <v>#NUM!</v>
      </c>
      <c r="BL321" s="3">
        <v>5.949999999999995</v>
      </c>
      <c r="BM321" s="3" t="e">
        <f t="shared" si="91"/>
        <v>#NUM!</v>
      </c>
      <c r="BN321" s="3" t="e">
        <f t="shared" si="92"/>
        <v>#NUM!</v>
      </c>
    </row>
    <row r="322" spans="15:66" ht="12.75">
      <c r="O322" s="3">
        <f t="shared" si="93"/>
        <v>62.75</v>
      </c>
      <c r="P322" s="3">
        <f t="shared" si="94"/>
        <v>15.120000000000022</v>
      </c>
      <c r="Q322" s="3">
        <f t="shared" si="95"/>
        <v>27.750000000000007</v>
      </c>
      <c r="R322" s="3">
        <f t="shared" si="96"/>
        <v>31.601849629412534</v>
      </c>
      <c r="S322" s="19">
        <f t="shared" si="97"/>
        <v>61.41558584152767</v>
      </c>
      <c r="BA322" s="3">
        <v>1.5</v>
      </c>
      <c r="BB322" s="3">
        <v>2.8</v>
      </c>
      <c r="BC322" s="3">
        <v>1.9</v>
      </c>
      <c r="BD322" s="3">
        <f aca="true" t="shared" si="98" ref="BD322:BD385">BB322^2*(COS(RADIANS(S322)))^2+BC322^2*(SIN(RADIANS(S322)))^2</f>
        <v>4.578320096319441</v>
      </c>
      <c r="BE322" s="3">
        <f aca="true" t="shared" si="99" ref="BE322:BE385">BB322^2*(SIN(RADIANS(S322)))^2+BC322^2*(COS(RADIANS(S322)))^2</f>
        <v>6.871679903680557</v>
      </c>
      <c r="BF322" s="3">
        <f aca="true" t="shared" si="100" ref="BF322:BF385">2*SIN(RADIANS(S322))*COS(RADIANS(S322))*(BC322^2-BB322^2)</f>
        <v>-3.554349559902708</v>
      </c>
      <c r="BG322" s="3">
        <f t="shared" si="88"/>
        <v>-28.302399999999995</v>
      </c>
      <c r="BI322" s="3">
        <v>5.999999999999995</v>
      </c>
      <c r="BJ322" s="3" t="e">
        <f t="shared" si="89"/>
        <v>#NUM!</v>
      </c>
      <c r="BK322" s="3" t="e">
        <f t="shared" si="90"/>
        <v>#NUM!</v>
      </c>
      <c r="BL322" s="3">
        <v>5.999999999999995</v>
      </c>
      <c r="BM322" s="3" t="e">
        <f t="shared" si="91"/>
        <v>#NUM!</v>
      </c>
      <c r="BN322" s="3" t="e">
        <f t="shared" si="92"/>
        <v>#NUM!</v>
      </c>
    </row>
    <row r="323" spans="15:66" ht="12.75">
      <c r="O323" s="3">
        <f t="shared" si="93"/>
        <v>62.75</v>
      </c>
      <c r="P323" s="3">
        <f t="shared" si="94"/>
        <v>15.120000000000022</v>
      </c>
      <c r="Q323" s="3">
        <f t="shared" si="95"/>
        <v>27.750000000000007</v>
      </c>
      <c r="R323" s="3">
        <f t="shared" si="96"/>
        <v>31.601849629412534</v>
      </c>
      <c r="S323" s="19">
        <f t="shared" si="97"/>
        <v>61.41558584152767</v>
      </c>
      <c r="BA323" s="3">
        <v>1.5</v>
      </c>
      <c r="BB323" s="3">
        <v>2.8</v>
      </c>
      <c r="BC323" s="3">
        <v>1.9</v>
      </c>
      <c r="BD323" s="3">
        <f t="shared" si="98"/>
        <v>4.578320096319441</v>
      </c>
      <c r="BE323" s="3">
        <f t="shared" si="99"/>
        <v>6.871679903680557</v>
      </c>
      <c r="BF323" s="3">
        <f t="shared" si="100"/>
        <v>-3.554349559902708</v>
      </c>
      <c r="BG323" s="3">
        <f aca="true" t="shared" si="101" ref="BG323:BG386">(-1)*BB323^2*BC323^2</f>
        <v>-28.302399999999995</v>
      </c>
      <c r="BI323" s="3">
        <v>6.0499999999999945</v>
      </c>
      <c r="BJ323" s="3" t="e">
        <f aca="true" t="shared" si="102" ref="BJ323:BJ386">(-1)*BF323*BI323/(2*BD323)-SQRT(BI323^2*((BF323/(2*BD323))^2-BE323/BD323)-BG323/BD323)</f>
        <v>#NUM!</v>
      </c>
      <c r="BK323" s="3" t="e">
        <f aca="true" t="shared" si="103" ref="BK323:BK386">(-1)*BF323*BI323/(2*BD323)+SQRT(BI323^2*((BF323/(2*BD323))^2-BE323/BD323)-BG323/BD323)</f>
        <v>#NUM!</v>
      </c>
      <c r="BL323" s="3">
        <v>6.0499999999999945</v>
      </c>
      <c r="BM323" s="3" t="e">
        <f aca="true" t="shared" si="104" ref="BM323:BM386">-BA323*SQRT(1-(BL323/BB323)^2)</f>
        <v>#NUM!</v>
      </c>
      <c r="BN323" s="3" t="e">
        <f aca="true" t="shared" si="105" ref="BN323:BN386">BA323*SQRT(1-(BL323/BB323)^2)</f>
        <v>#NUM!</v>
      </c>
    </row>
    <row r="324" spans="15:66" ht="12.75">
      <c r="O324" s="3">
        <f t="shared" si="93"/>
        <v>62.75</v>
      </c>
      <c r="P324" s="3">
        <f t="shared" si="94"/>
        <v>15.120000000000022</v>
      </c>
      <c r="Q324" s="3">
        <f t="shared" si="95"/>
        <v>27.750000000000007</v>
      </c>
      <c r="R324" s="3">
        <f t="shared" si="96"/>
        <v>31.601849629412534</v>
      </c>
      <c r="S324" s="19">
        <f t="shared" si="97"/>
        <v>61.41558584152767</v>
      </c>
      <c r="BA324" s="3">
        <v>1.5</v>
      </c>
      <c r="BB324" s="3">
        <v>2.8</v>
      </c>
      <c r="BC324" s="3">
        <v>1.9</v>
      </c>
      <c r="BD324" s="3">
        <f t="shared" si="98"/>
        <v>4.578320096319441</v>
      </c>
      <c r="BE324" s="3">
        <f t="shared" si="99"/>
        <v>6.871679903680557</v>
      </c>
      <c r="BF324" s="3">
        <f t="shared" si="100"/>
        <v>-3.554349559902708</v>
      </c>
      <c r="BG324" s="3">
        <f t="shared" si="101"/>
        <v>-28.302399999999995</v>
      </c>
      <c r="BI324" s="3">
        <v>6.099999999999994</v>
      </c>
      <c r="BJ324" s="3" t="e">
        <f t="shared" si="102"/>
        <v>#NUM!</v>
      </c>
      <c r="BK324" s="3" t="e">
        <f t="shared" si="103"/>
        <v>#NUM!</v>
      </c>
      <c r="BL324" s="3">
        <v>6.099999999999994</v>
      </c>
      <c r="BM324" s="3" t="e">
        <f t="shared" si="104"/>
        <v>#NUM!</v>
      </c>
      <c r="BN324" s="3" t="e">
        <f t="shared" si="105"/>
        <v>#NUM!</v>
      </c>
    </row>
    <row r="325" spans="15:66" ht="12.75">
      <c r="O325" s="3">
        <f t="shared" si="93"/>
        <v>62.75</v>
      </c>
      <c r="P325" s="3">
        <f t="shared" si="94"/>
        <v>15.120000000000022</v>
      </c>
      <c r="Q325" s="3">
        <f t="shared" si="95"/>
        <v>27.750000000000007</v>
      </c>
      <c r="R325" s="3">
        <f t="shared" si="96"/>
        <v>31.601849629412534</v>
      </c>
      <c r="S325" s="19">
        <f t="shared" si="97"/>
        <v>61.41558584152767</v>
      </c>
      <c r="BA325" s="3">
        <v>1.5</v>
      </c>
      <c r="BB325" s="3">
        <v>2.8</v>
      </c>
      <c r="BC325" s="3">
        <v>1.9</v>
      </c>
      <c r="BD325" s="3">
        <f t="shared" si="98"/>
        <v>4.578320096319441</v>
      </c>
      <c r="BE325" s="3">
        <f t="shared" si="99"/>
        <v>6.871679903680557</v>
      </c>
      <c r="BF325" s="3">
        <f t="shared" si="100"/>
        <v>-3.554349559902708</v>
      </c>
      <c r="BG325" s="3">
        <f t="shared" si="101"/>
        <v>-28.302399999999995</v>
      </c>
      <c r="BI325" s="3">
        <v>6.149999999999994</v>
      </c>
      <c r="BJ325" s="3" t="e">
        <f t="shared" si="102"/>
        <v>#NUM!</v>
      </c>
      <c r="BK325" s="3" t="e">
        <f t="shared" si="103"/>
        <v>#NUM!</v>
      </c>
      <c r="BL325" s="3">
        <v>6.149999999999994</v>
      </c>
      <c r="BM325" s="3" t="e">
        <f t="shared" si="104"/>
        <v>#NUM!</v>
      </c>
      <c r="BN325" s="3" t="e">
        <f t="shared" si="105"/>
        <v>#NUM!</v>
      </c>
    </row>
    <row r="326" spans="15:66" ht="12.75">
      <c r="O326" s="3">
        <f t="shared" si="93"/>
        <v>62.75</v>
      </c>
      <c r="P326" s="3">
        <f t="shared" si="94"/>
        <v>15.120000000000022</v>
      </c>
      <c r="Q326" s="3">
        <f t="shared" si="95"/>
        <v>27.750000000000007</v>
      </c>
      <c r="R326" s="3">
        <f t="shared" si="96"/>
        <v>31.601849629412534</v>
      </c>
      <c r="S326" s="19">
        <f t="shared" si="97"/>
        <v>61.41558584152767</v>
      </c>
      <c r="BA326" s="3">
        <v>1.5</v>
      </c>
      <c r="BB326" s="3">
        <v>2.8</v>
      </c>
      <c r="BC326" s="3">
        <v>1.9</v>
      </c>
      <c r="BD326" s="3">
        <f t="shared" si="98"/>
        <v>4.578320096319441</v>
      </c>
      <c r="BE326" s="3">
        <f t="shared" si="99"/>
        <v>6.871679903680557</v>
      </c>
      <c r="BF326" s="3">
        <f t="shared" si="100"/>
        <v>-3.554349559902708</v>
      </c>
      <c r="BG326" s="3">
        <f t="shared" si="101"/>
        <v>-28.302399999999995</v>
      </c>
      <c r="BI326" s="3">
        <v>6.199999999999994</v>
      </c>
      <c r="BJ326" s="3" t="e">
        <f t="shared" si="102"/>
        <v>#NUM!</v>
      </c>
      <c r="BK326" s="3" t="e">
        <f t="shared" si="103"/>
        <v>#NUM!</v>
      </c>
      <c r="BL326" s="3">
        <v>6.199999999999994</v>
      </c>
      <c r="BM326" s="3" t="e">
        <f t="shared" si="104"/>
        <v>#NUM!</v>
      </c>
      <c r="BN326" s="3" t="e">
        <f t="shared" si="105"/>
        <v>#NUM!</v>
      </c>
    </row>
    <row r="327" spans="15:66" ht="12.75">
      <c r="O327" s="3">
        <f t="shared" si="93"/>
        <v>62.75</v>
      </c>
      <c r="P327" s="3">
        <f t="shared" si="94"/>
        <v>15.120000000000022</v>
      </c>
      <c r="Q327" s="3">
        <f t="shared" si="95"/>
        <v>27.750000000000007</v>
      </c>
      <c r="R327" s="3">
        <f t="shared" si="96"/>
        <v>31.601849629412534</v>
      </c>
      <c r="S327" s="19">
        <f t="shared" si="97"/>
        <v>61.41558584152767</v>
      </c>
      <c r="BA327" s="3">
        <v>1.5</v>
      </c>
      <c r="BB327" s="3">
        <v>2.8</v>
      </c>
      <c r="BC327" s="3">
        <v>1.9</v>
      </c>
      <c r="BD327" s="3">
        <f t="shared" si="98"/>
        <v>4.578320096319441</v>
      </c>
      <c r="BE327" s="3">
        <f t="shared" si="99"/>
        <v>6.871679903680557</v>
      </c>
      <c r="BF327" s="3">
        <f t="shared" si="100"/>
        <v>-3.554349559902708</v>
      </c>
      <c r="BG327" s="3">
        <f t="shared" si="101"/>
        <v>-28.302399999999995</v>
      </c>
      <c r="BI327" s="3">
        <v>6.249999999999994</v>
      </c>
      <c r="BJ327" s="3" t="e">
        <f t="shared" si="102"/>
        <v>#NUM!</v>
      </c>
      <c r="BK327" s="3" t="e">
        <f t="shared" si="103"/>
        <v>#NUM!</v>
      </c>
      <c r="BL327" s="3">
        <v>6.249999999999994</v>
      </c>
      <c r="BM327" s="3" t="e">
        <f t="shared" si="104"/>
        <v>#NUM!</v>
      </c>
      <c r="BN327" s="3" t="e">
        <f t="shared" si="105"/>
        <v>#NUM!</v>
      </c>
    </row>
    <row r="328" spans="15:66" ht="12.75">
      <c r="O328" s="3">
        <f t="shared" si="93"/>
        <v>62.75</v>
      </c>
      <c r="P328" s="3">
        <f t="shared" si="94"/>
        <v>15.120000000000022</v>
      </c>
      <c r="Q328" s="3">
        <f t="shared" si="95"/>
        <v>27.750000000000007</v>
      </c>
      <c r="R328" s="3">
        <f t="shared" si="96"/>
        <v>31.601849629412534</v>
      </c>
      <c r="S328" s="19">
        <f t="shared" si="97"/>
        <v>61.41558584152767</v>
      </c>
      <c r="BA328" s="3">
        <v>1.5</v>
      </c>
      <c r="BB328" s="3">
        <v>2.8</v>
      </c>
      <c r="BC328" s="3">
        <v>1.9</v>
      </c>
      <c r="BD328" s="3">
        <f t="shared" si="98"/>
        <v>4.578320096319441</v>
      </c>
      <c r="BE328" s="3">
        <f t="shared" si="99"/>
        <v>6.871679903680557</v>
      </c>
      <c r="BF328" s="3">
        <f t="shared" si="100"/>
        <v>-3.554349559902708</v>
      </c>
      <c r="BG328" s="3">
        <f t="shared" si="101"/>
        <v>-28.302399999999995</v>
      </c>
      <c r="BI328" s="3">
        <v>6.299999999999994</v>
      </c>
      <c r="BJ328" s="3" t="e">
        <f t="shared" si="102"/>
        <v>#NUM!</v>
      </c>
      <c r="BK328" s="3" t="e">
        <f t="shared" si="103"/>
        <v>#NUM!</v>
      </c>
      <c r="BL328" s="3">
        <v>6.299999999999994</v>
      </c>
      <c r="BM328" s="3" t="e">
        <f t="shared" si="104"/>
        <v>#NUM!</v>
      </c>
      <c r="BN328" s="3" t="e">
        <f t="shared" si="105"/>
        <v>#NUM!</v>
      </c>
    </row>
    <row r="329" spans="15:66" ht="12.75">
      <c r="O329" s="3">
        <f t="shared" si="93"/>
        <v>62.75</v>
      </c>
      <c r="P329" s="3">
        <f t="shared" si="94"/>
        <v>15.120000000000022</v>
      </c>
      <c r="Q329" s="3">
        <f t="shared" si="95"/>
        <v>27.750000000000007</v>
      </c>
      <c r="R329" s="3">
        <f t="shared" si="96"/>
        <v>31.601849629412534</v>
      </c>
      <c r="S329" s="19">
        <f t="shared" si="97"/>
        <v>61.41558584152767</v>
      </c>
      <c r="BA329" s="3">
        <v>1.5</v>
      </c>
      <c r="BB329" s="3">
        <v>2.8</v>
      </c>
      <c r="BC329" s="3">
        <v>1.9</v>
      </c>
      <c r="BD329" s="3">
        <f t="shared" si="98"/>
        <v>4.578320096319441</v>
      </c>
      <c r="BE329" s="3">
        <f t="shared" si="99"/>
        <v>6.871679903680557</v>
      </c>
      <c r="BF329" s="3">
        <f t="shared" si="100"/>
        <v>-3.554349559902708</v>
      </c>
      <c r="BG329" s="3">
        <f t="shared" si="101"/>
        <v>-28.302399999999995</v>
      </c>
      <c r="BI329" s="3">
        <v>6.349999999999993</v>
      </c>
      <c r="BJ329" s="3" t="e">
        <f t="shared" si="102"/>
        <v>#NUM!</v>
      </c>
      <c r="BK329" s="3" t="e">
        <f t="shared" si="103"/>
        <v>#NUM!</v>
      </c>
      <c r="BL329" s="3">
        <v>6.349999999999993</v>
      </c>
      <c r="BM329" s="3" t="e">
        <f t="shared" si="104"/>
        <v>#NUM!</v>
      </c>
      <c r="BN329" s="3" t="e">
        <f t="shared" si="105"/>
        <v>#NUM!</v>
      </c>
    </row>
    <row r="330" spans="15:66" ht="12.75">
      <c r="O330" s="3">
        <f t="shared" si="93"/>
        <v>62.75</v>
      </c>
      <c r="P330" s="3">
        <f t="shared" si="94"/>
        <v>15.120000000000022</v>
      </c>
      <c r="Q330" s="3">
        <f t="shared" si="95"/>
        <v>27.750000000000007</v>
      </c>
      <c r="R330" s="3">
        <f t="shared" si="96"/>
        <v>31.601849629412534</v>
      </c>
      <c r="S330" s="19">
        <f t="shared" si="97"/>
        <v>61.41558584152767</v>
      </c>
      <c r="BA330" s="3">
        <v>1.5</v>
      </c>
      <c r="BB330" s="3">
        <v>2.8</v>
      </c>
      <c r="BC330" s="3">
        <v>1.9</v>
      </c>
      <c r="BD330" s="3">
        <f t="shared" si="98"/>
        <v>4.578320096319441</v>
      </c>
      <c r="BE330" s="3">
        <f t="shared" si="99"/>
        <v>6.871679903680557</v>
      </c>
      <c r="BF330" s="3">
        <f t="shared" si="100"/>
        <v>-3.554349559902708</v>
      </c>
      <c r="BG330" s="3">
        <f t="shared" si="101"/>
        <v>-28.302399999999995</v>
      </c>
      <c r="BI330" s="3">
        <v>6.399999999999993</v>
      </c>
      <c r="BJ330" s="3" t="e">
        <f t="shared" si="102"/>
        <v>#NUM!</v>
      </c>
      <c r="BK330" s="3" t="e">
        <f t="shared" si="103"/>
        <v>#NUM!</v>
      </c>
      <c r="BL330" s="3">
        <v>6.399999999999993</v>
      </c>
      <c r="BM330" s="3" t="e">
        <f t="shared" si="104"/>
        <v>#NUM!</v>
      </c>
      <c r="BN330" s="3" t="e">
        <f t="shared" si="105"/>
        <v>#NUM!</v>
      </c>
    </row>
    <row r="331" spans="15:66" ht="12.75">
      <c r="O331" s="3">
        <f t="shared" si="93"/>
        <v>62.75</v>
      </c>
      <c r="P331" s="3">
        <f t="shared" si="94"/>
        <v>15.120000000000022</v>
      </c>
      <c r="Q331" s="3">
        <f t="shared" si="95"/>
        <v>27.750000000000007</v>
      </c>
      <c r="R331" s="3">
        <f t="shared" si="96"/>
        <v>31.601849629412534</v>
      </c>
      <c r="S331" s="19">
        <f t="shared" si="97"/>
        <v>61.41558584152767</v>
      </c>
      <c r="BA331" s="3">
        <v>1.5</v>
      </c>
      <c r="BB331" s="3">
        <v>2.8</v>
      </c>
      <c r="BC331" s="3">
        <v>1.9</v>
      </c>
      <c r="BD331" s="3">
        <f t="shared" si="98"/>
        <v>4.578320096319441</v>
      </c>
      <c r="BE331" s="3">
        <f t="shared" si="99"/>
        <v>6.871679903680557</v>
      </c>
      <c r="BF331" s="3">
        <f t="shared" si="100"/>
        <v>-3.554349559902708</v>
      </c>
      <c r="BG331" s="3">
        <f t="shared" si="101"/>
        <v>-28.302399999999995</v>
      </c>
      <c r="BI331" s="3">
        <v>6.449999999999993</v>
      </c>
      <c r="BJ331" s="3" t="e">
        <f t="shared" si="102"/>
        <v>#NUM!</v>
      </c>
      <c r="BK331" s="3" t="e">
        <f t="shared" si="103"/>
        <v>#NUM!</v>
      </c>
      <c r="BL331" s="3">
        <v>6.449999999999993</v>
      </c>
      <c r="BM331" s="3" t="e">
        <f t="shared" si="104"/>
        <v>#NUM!</v>
      </c>
      <c r="BN331" s="3" t="e">
        <f t="shared" si="105"/>
        <v>#NUM!</v>
      </c>
    </row>
    <row r="332" spans="15:66" ht="12.75">
      <c r="O332" s="3">
        <f t="shared" si="93"/>
        <v>62.75</v>
      </c>
      <c r="P332" s="3">
        <f t="shared" si="94"/>
        <v>15.120000000000022</v>
      </c>
      <c r="Q332" s="3">
        <f t="shared" si="95"/>
        <v>27.750000000000007</v>
      </c>
      <c r="R332" s="3">
        <f t="shared" si="96"/>
        <v>31.601849629412534</v>
      </c>
      <c r="S332" s="19">
        <f t="shared" si="97"/>
        <v>61.41558584152767</v>
      </c>
      <c r="BA332" s="3">
        <v>1.5</v>
      </c>
      <c r="BB332" s="3">
        <v>2.8</v>
      </c>
      <c r="BC332" s="3">
        <v>1.9</v>
      </c>
      <c r="BD332" s="3">
        <f t="shared" si="98"/>
        <v>4.578320096319441</v>
      </c>
      <c r="BE332" s="3">
        <f t="shared" si="99"/>
        <v>6.871679903680557</v>
      </c>
      <c r="BF332" s="3">
        <f t="shared" si="100"/>
        <v>-3.554349559902708</v>
      </c>
      <c r="BG332" s="3">
        <f t="shared" si="101"/>
        <v>-28.302399999999995</v>
      </c>
      <c r="BI332" s="3">
        <v>6.499999999999993</v>
      </c>
      <c r="BJ332" s="3" t="e">
        <f t="shared" si="102"/>
        <v>#NUM!</v>
      </c>
      <c r="BK332" s="3" t="e">
        <f t="shared" si="103"/>
        <v>#NUM!</v>
      </c>
      <c r="BL332" s="3">
        <v>6.499999999999993</v>
      </c>
      <c r="BM332" s="3" t="e">
        <f t="shared" si="104"/>
        <v>#NUM!</v>
      </c>
      <c r="BN332" s="3" t="e">
        <f t="shared" si="105"/>
        <v>#NUM!</v>
      </c>
    </row>
    <row r="333" spans="15:66" ht="12.75">
      <c r="O333" s="3">
        <f t="shared" si="93"/>
        <v>62.75</v>
      </c>
      <c r="P333" s="3">
        <f t="shared" si="94"/>
        <v>15.120000000000022</v>
      </c>
      <c r="Q333" s="3">
        <f t="shared" si="95"/>
        <v>27.750000000000007</v>
      </c>
      <c r="R333" s="3">
        <f t="shared" si="96"/>
        <v>31.601849629412534</v>
      </c>
      <c r="S333" s="19">
        <f t="shared" si="97"/>
        <v>61.41558584152767</v>
      </c>
      <c r="BA333" s="3">
        <v>1.5</v>
      </c>
      <c r="BB333" s="3">
        <v>2.8</v>
      </c>
      <c r="BC333" s="3">
        <v>1.9</v>
      </c>
      <c r="BD333" s="3">
        <f t="shared" si="98"/>
        <v>4.578320096319441</v>
      </c>
      <c r="BE333" s="3">
        <f t="shared" si="99"/>
        <v>6.871679903680557</v>
      </c>
      <c r="BF333" s="3">
        <f t="shared" si="100"/>
        <v>-3.554349559902708</v>
      </c>
      <c r="BG333" s="3">
        <f t="shared" si="101"/>
        <v>-28.302399999999995</v>
      </c>
      <c r="BI333" s="3">
        <v>6.549999999999993</v>
      </c>
      <c r="BJ333" s="3" t="e">
        <f t="shared" si="102"/>
        <v>#NUM!</v>
      </c>
      <c r="BK333" s="3" t="e">
        <f t="shared" si="103"/>
        <v>#NUM!</v>
      </c>
      <c r="BL333" s="3">
        <v>6.549999999999993</v>
      </c>
      <c r="BM333" s="3" t="e">
        <f t="shared" si="104"/>
        <v>#NUM!</v>
      </c>
      <c r="BN333" s="3" t="e">
        <f t="shared" si="105"/>
        <v>#NUM!</v>
      </c>
    </row>
    <row r="334" spans="15:66" ht="12.75">
      <c r="O334" s="3">
        <f t="shared" si="93"/>
        <v>62.75</v>
      </c>
      <c r="P334" s="3">
        <f t="shared" si="94"/>
        <v>15.120000000000022</v>
      </c>
      <c r="Q334" s="3">
        <f t="shared" si="95"/>
        <v>27.750000000000007</v>
      </c>
      <c r="R334" s="3">
        <f t="shared" si="96"/>
        <v>31.601849629412534</v>
      </c>
      <c r="S334" s="19">
        <f t="shared" si="97"/>
        <v>61.41558584152767</v>
      </c>
      <c r="BA334" s="3">
        <v>1.5</v>
      </c>
      <c r="BB334" s="3">
        <v>2.8</v>
      </c>
      <c r="BC334" s="3">
        <v>1.9</v>
      </c>
      <c r="BD334" s="3">
        <f t="shared" si="98"/>
        <v>4.578320096319441</v>
      </c>
      <c r="BE334" s="3">
        <f t="shared" si="99"/>
        <v>6.871679903680557</v>
      </c>
      <c r="BF334" s="3">
        <f t="shared" si="100"/>
        <v>-3.554349559902708</v>
      </c>
      <c r="BG334" s="3">
        <f t="shared" si="101"/>
        <v>-28.302399999999995</v>
      </c>
      <c r="BI334" s="3">
        <v>6.5999999999999925</v>
      </c>
      <c r="BJ334" s="3" t="e">
        <f t="shared" si="102"/>
        <v>#NUM!</v>
      </c>
      <c r="BK334" s="3" t="e">
        <f t="shared" si="103"/>
        <v>#NUM!</v>
      </c>
      <c r="BL334" s="3">
        <v>6.5999999999999925</v>
      </c>
      <c r="BM334" s="3" t="e">
        <f t="shared" si="104"/>
        <v>#NUM!</v>
      </c>
      <c r="BN334" s="3" t="e">
        <f t="shared" si="105"/>
        <v>#NUM!</v>
      </c>
    </row>
    <row r="335" spans="15:66" ht="12.75">
      <c r="O335" s="3">
        <f t="shared" si="93"/>
        <v>62.75</v>
      </c>
      <c r="P335" s="3">
        <f t="shared" si="94"/>
        <v>15.120000000000022</v>
      </c>
      <c r="Q335" s="3">
        <f t="shared" si="95"/>
        <v>27.750000000000007</v>
      </c>
      <c r="R335" s="3">
        <f t="shared" si="96"/>
        <v>31.601849629412534</v>
      </c>
      <c r="S335" s="19">
        <f t="shared" si="97"/>
        <v>61.41558584152767</v>
      </c>
      <c r="BA335" s="3">
        <v>1.5</v>
      </c>
      <c r="BB335" s="3">
        <v>2.8</v>
      </c>
      <c r="BC335" s="3">
        <v>1.9</v>
      </c>
      <c r="BD335" s="3">
        <f t="shared" si="98"/>
        <v>4.578320096319441</v>
      </c>
      <c r="BE335" s="3">
        <f t="shared" si="99"/>
        <v>6.871679903680557</v>
      </c>
      <c r="BF335" s="3">
        <f t="shared" si="100"/>
        <v>-3.554349559902708</v>
      </c>
      <c r="BG335" s="3">
        <f t="shared" si="101"/>
        <v>-28.302399999999995</v>
      </c>
      <c r="BI335" s="3">
        <v>6.649999999999992</v>
      </c>
      <c r="BJ335" s="3" t="e">
        <f t="shared" si="102"/>
        <v>#NUM!</v>
      </c>
      <c r="BK335" s="3" t="e">
        <f t="shared" si="103"/>
        <v>#NUM!</v>
      </c>
      <c r="BL335" s="3">
        <v>6.649999999999992</v>
      </c>
      <c r="BM335" s="3" t="e">
        <f t="shared" si="104"/>
        <v>#NUM!</v>
      </c>
      <c r="BN335" s="3" t="e">
        <f t="shared" si="105"/>
        <v>#NUM!</v>
      </c>
    </row>
    <row r="336" spans="15:66" ht="12.75">
      <c r="O336" s="3">
        <f t="shared" si="93"/>
        <v>62.75</v>
      </c>
      <c r="P336" s="3">
        <f t="shared" si="94"/>
        <v>15.120000000000022</v>
      </c>
      <c r="Q336" s="3">
        <f t="shared" si="95"/>
        <v>27.750000000000007</v>
      </c>
      <c r="R336" s="3">
        <f t="shared" si="96"/>
        <v>31.601849629412534</v>
      </c>
      <c r="S336" s="19">
        <f t="shared" si="97"/>
        <v>61.41558584152767</v>
      </c>
      <c r="BA336" s="3">
        <v>1.5</v>
      </c>
      <c r="BB336" s="3">
        <v>2.8</v>
      </c>
      <c r="BC336" s="3">
        <v>1.9</v>
      </c>
      <c r="BD336" s="3">
        <f t="shared" si="98"/>
        <v>4.578320096319441</v>
      </c>
      <c r="BE336" s="3">
        <f t="shared" si="99"/>
        <v>6.871679903680557</v>
      </c>
      <c r="BF336" s="3">
        <f t="shared" si="100"/>
        <v>-3.554349559902708</v>
      </c>
      <c r="BG336" s="3">
        <f t="shared" si="101"/>
        <v>-28.302399999999995</v>
      </c>
      <c r="BI336" s="3">
        <v>6.699999999999992</v>
      </c>
      <c r="BJ336" s="3" t="e">
        <f t="shared" si="102"/>
        <v>#NUM!</v>
      </c>
      <c r="BK336" s="3" t="e">
        <f t="shared" si="103"/>
        <v>#NUM!</v>
      </c>
      <c r="BL336" s="3">
        <v>6.699999999999992</v>
      </c>
      <c r="BM336" s="3" t="e">
        <f t="shared" si="104"/>
        <v>#NUM!</v>
      </c>
      <c r="BN336" s="3" t="e">
        <f t="shared" si="105"/>
        <v>#NUM!</v>
      </c>
    </row>
    <row r="337" spans="15:66" ht="12.75">
      <c r="O337" s="3">
        <f t="shared" si="93"/>
        <v>62.75</v>
      </c>
      <c r="P337" s="3">
        <f t="shared" si="94"/>
        <v>15.120000000000022</v>
      </c>
      <c r="Q337" s="3">
        <f t="shared" si="95"/>
        <v>27.750000000000007</v>
      </c>
      <c r="R337" s="3">
        <f t="shared" si="96"/>
        <v>31.601849629412534</v>
      </c>
      <c r="S337" s="19">
        <f t="shared" si="97"/>
        <v>61.41558584152767</v>
      </c>
      <c r="BA337" s="3">
        <v>1.5</v>
      </c>
      <c r="BB337" s="3">
        <v>2.8</v>
      </c>
      <c r="BC337" s="3">
        <v>1.9</v>
      </c>
      <c r="BD337" s="3">
        <f t="shared" si="98"/>
        <v>4.578320096319441</v>
      </c>
      <c r="BE337" s="3">
        <f t="shared" si="99"/>
        <v>6.871679903680557</v>
      </c>
      <c r="BF337" s="3">
        <f t="shared" si="100"/>
        <v>-3.554349559902708</v>
      </c>
      <c r="BG337" s="3">
        <f t="shared" si="101"/>
        <v>-28.302399999999995</v>
      </c>
      <c r="BI337" s="3">
        <v>6.749999999999992</v>
      </c>
      <c r="BJ337" s="3" t="e">
        <f t="shared" si="102"/>
        <v>#NUM!</v>
      </c>
      <c r="BK337" s="3" t="e">
        <f t="shared" si="103"/>
        <v>#NUM!</v>
      </c>
      <c r="BL337" s="3">
        <v>6.749999999999992</v>
      </c>
      <c r="BM337" s="3" t="e">
        <f t="shared" si="104"/>
        <v>#NUM!</v>
      </c>
      <c r="BN337" s="3" t="e">
        <f t="shared" si="105"/>
        <v>#NUM!</v>
      </c>
    </row>
    <row r="338" spans="15:66" ht="12.75">
      <c r="O338" s="3">
        <f t="shared" si="93"/>
        <v>62.75</v>
      </c>
      <c r="P338" s="3">
        <f t="shared" si="94"/>
        <v>15.120000000000022</v>
      </c>
      <c r="Q338" s="3">
        <f t="shared" si="95"/>
        <v>27.750000000000007</v>
      </c>
      <c r="R338" s="3">
        <f t="shared" si="96"/>
        <v>31.601849629412534</v>
      </c>
      <c r="S338" s="19">
        <f t="shared" si="97"/>
        <v>61.41558584152767</v>
      </c>
      <c r="BA338" s="3">
        <v>1.5</v>
      </c>
      <c r="BB338" s="3">
        <v>2.8</v>
      </c>
      <c r="BC338" s="3">
        <v>1.9</v>
      </c>
      <c r="BD338" s="3">
        <f t="shared" si="98"/>
        <v>4.578320096319441</v>
      </c>
      <c r="BE338" s="3">
        <f t="shared" si="99"/>
        <v>6.871679903680557</v>
      </c>
      <c r="BF338" s="3">
        <f t="shared" si="100"/>
        <v>-3.554349559902708</v>
      </c>
      <c r="BG338" s="3">
        <f t="shared" si="101"/>
        <v>-28.302399999999995</v>
      </c>
      <c r="BI338" s="3">
        <v>6.799999999999992</v>
      </c>
      <c r="BJ338" s="3" t="e">
        <f t="shared" si="102"/>
        <v>#NUM!</v>
      </c>
      <c r="BK338" s="3" t="e">
        <f t="shared" si="103"/>
        <v>#NUM!</v>
      </c>
      <c r="BL338" s="3">
        <v>6.799999999999992</v>
      </c>
      <c r="BM338" s="3" t="e">
        <f t="shared" si="104"/>
        <v>#NUM!</v>
      </c>
      <c r="BN338" s="3" t="e">
        <f t="shared" si="105"/>
        <v>#NUM!</v>
      </c>
    </row>
    <row r="339" spans="15:66" ht="12.75">
      <c r="O339" s="3">
        <f t="shared" si="93"/>
        <v>62.75</v>
      </c>
      <c r="P339" s="3">
        <f t="shared" si="94"/>
        <v>15.120000000000022</v>
      </c>
      <c r="Q339" s="3">
        <f t="shared" si="95"/>
        <v>27.750000000000007</v>
      </c>
      <c r="R339" s="3">
        <f t="shared" si="96"/>
        <v>31.601849629412534</v>
      </c>
      <c r="S339" s="19">
        <f t="shared" si="97"/>
        <v>61.41558584152767</v>
      </c>
      <c r="BA339" s="3">
        <v>1.5</v>
      </c>
      <c r="BB339" s="3">
        <v>2.8</v>
      </c>
      <c r="BC339" s="3">
        <v>1.9</v>
      </c>
      <c r="BD339" s="3">
        <f t="shared" si="98"/>
        <v>4.578320096319441</v>
      </c>
      <c r="BE339" s="3">
        <f t="shared" si="99"/>
        <v>6.871679903680557</v>
      </c>
      <c r="BF339" s="3">
        <f t="shared" si="100"/>
        <v>-3.554349559902708</v>
      </c>
      <c r="BG339" s="3">
        <f t="shared" si="101"/>
        <v>-28.302399999999995</v>
      </c>
      <c r="BI339" s="3">
        <v>6.849999999999992</v>
      </c>
      <c r="BJ339" s="3" t="e">
        <f t="shared" si="102"/>
        <v>#NUM!</v>
      </c>
      <c r="BK339" s="3" t="e">
        <f t="shared" si="103"/>
        <v>#NUM!</v>
      </c>
      <c r="BL339" s="3">
        <v>6.849999999999992</v>
      </c>
      <c r="BM339" s="3" t="e">
        <f t="shared" si="104"/>
        <v>#NUM!</v>
      </c>
      <c r="BN339" s="3" t="e">
        <f t="shared" si="105"/>
        <v>#NUM!</v>
      </c>
    </row>
    <row r="340" spans="15:66" ht="12.75">
      <c r="O340" s="3">
        <f t="shared" si="93"/>
        <v>62.75</v>
      </c>
      <c r="P340" s="3">
        <f t="shared" si="94"/>
        <v>15.120000000000022</v>
      </c>
      <c r="Q340" s="3">
        <f t="shared" si="95"/>
        <v>27.750000000000007</v>
      </c>
      <c r="R340" s="3">
        <f t="shared" si="96"/>
        <v>31.601849629412534</v>
      </c>
      <c r="S340" s="19">
        <f t="shared" si="97"/>
        <v>61.41558584152767</v>
      </c>
      <c r="BA340" s="3">
        <v>1.5</v>
      </c>
      <c r="BB340" s="3">
        <v>2.8</v>
      </c>
      <c r="BC340" s="3">
        <v>1.9</v>
      </c>
      <c r="BD340" s="3">
        <f t="shared" si="98"/>
        <v>4.578320096319441</v>
      </c>
      <c r="BE340" s="3">
        <f t="shared" si="99"/>
        <v>6.871679903680557</v>
      </c>
      <c r="BF340" s="3">
        <f t="shared" si="100"/>
        <v>-3.554349559902708</v>
      </c>
      <c r="BG340" s="3">
        <f t="shared" si="101"/>
        <v>-28.302399999999995</v>
      </c>
      <c r="BI340" s="3">
        <v>6.8999999999999915</v>
      </c>
      <c r="BJ340" s="3" t="e">
        <f t="shared" si="102"/>
        <v>#NUM!</v>
      </c>
      <c r="BK340" s="3" t="e">
        <f t="shared" si="103"/>
        <v>#NUM!</v>
      </c>
      <c r="BL340" s="3">
        <v>6.8999999999999915</v>
      </c>
      <c r="BM340" s="3" t="e">
        <f t="shared" si="104"/>
        <v>#NUM!</v>
      </c>
      <c r="BN340" s="3" t="e">
        <f t="shared" si="105"/>
        <v>#NUM!</v>
      </c>
    </row>
    <row r="341" spans="15:66" ht="12.75">
      <c r="O341" s="3">
        <f t="shared" si="93"/>
        <v>62.75</v>
      </c>
      <c r="P341" s="3">
        <f t="shared" si="94"/>
        <v>15.120000000000022</v>
      </c>
      <c r="Q341" s="3">
        <f t="shared" si="95"/>
        <v>27.750000000000007</v>
      </c>
      <c r="R341" s="3">
        <f t="shared" si="96"/>
        <v>31.601849629412534</v>
      </c>
      <c r="S341" s="19">
        <f t="shared" si="97"/>
        <v>61.41558584152767</v>
      </c>
      <c r="BA341" s="3">
        <v>1.5</v>
      </c>
      <c r="BB341" s="3">
        <v>2.8</v>
      </c>
      <c r="BC341" s="3">
        <v>1.9</v>
      </c>
      <c r="BD341" s="3">
        <f t="shared" si="98"/>
        <v>4.578320096319441</v>
      </c>
      <c r="BE341" s="3">
        <f t="shared" si="99"/>
        <v>6.871679903680557</v>
      </c>
      <c r="BF341" s="3">
        <f t="shared" si="100"/>
        <v>-3.554349559902708</v>
      </c>
      <c r="BG341" s="3">
        <f t="shared" si="101"/>
        <v>-28.302399999999995</v>
      </c>
      <c r="BI341" s="3">
        <v>6.949999999999991</v>
      </c>
      <c r="BJ341" s="3" t="e">
        <f t="shared" si="102"/>
        <v>#NUM!</v>
      </c>
      <c r="BK341" s="3" t="e">
        <f t="shared" si="103"/>
        <v>#NUM!</v>
      </c>
      <c r="BL341" s="3">
        <v>6.949999999999991</v>
      </c>
      <c r="BM341" s="3" t="e">
        <f t="shared" si="104"/>
        <v>#NUM!</v>
      </c>
      <c r="BN341" s="3" t="e">
        <f t="shared" si="105"/>
        <v>#NUM!</v>
      </c>
    </row>
    <row r="342" spans="15:66" ht="12.75">
      <c r="O342" s="3">
        <f t="shared" si="93"/>
        <v>62.75</v>
      </c>
      <c r="P342" s="3">
        <f t="shared" si="94"/>
        <v>15.120000000000022</v>
      </c>
      <c r="Q342" s="3">
        <f t="shared" si="95"/>
        <v>27.750000000000007</v>
      </c>
      <c r="R342" s="3">
        <f t="shared" si="96"/>
        <v>31.601849629412534</v>
      </c>
      <c r="S342" s="19">
        <f t="shared" si="97"/>
        <v>61.41558584152767</v>
      </c>
      <c r="BA342" s="3">
        <v>1.5</v>
      </c>
      <c r="BB342" s="3">
        <v>2.8</v>
      </c>
      <c r="BC342" s="3">
        <v>1.9</v>
      </c>
      <c r="BD342" s="3">
        <f t="shared" si="98"/>
        <v>4.578320096319441</v>
      </c>
      <c r="BE342" s="3">
        <f t="shared" si="99"/>
        <v>6.871679903680557</v>
      </c>
      <c r="BF342" s="3">
        <f t="shared" si="100"/>
        <v>-3.554349559902708</v>
      </c>
      <c r="BG342" s="3">
        <f t="shared" si="101"/>
        <v>-28.302399999999995</v>
      </c>
      <c r="BI342" s="3">
        <v>6.999999999999991</v>
      </c>
      <c r="BJ342" s="3" t="e">
        <f t="shared" si="102"/>
        <v>#NUM!</v>
      </c>
      <c r="BK342" s="3" t="e">
        <f t="shared" si="103"/>
        <v>#NUM!</v>
      </c>
      <c r="BL342" s="3">
        <v>6.999999999999991</v>
      </c>
      <c r="BM342" s="3" t="e">
        <f t="shared" si="104"/>
        <v>#NUM!</v>
      </c>
      <c r="BN342" s="3" t="e">
        <f t="shared" si="105"/>
        <v>#NUM!</v>
      </c>
    </row>
    <row r="343" spans="15:66" ht="12.75">
      <c r="O343" s="3">
        <f t="shared" si="93"/>
        <v>62.75</v>
      </c>
      <c r="P343" s="3">
        <f t="shared" si="94"/>
        <v>15.120000000000022</v>
      </c>
      <c r="Q343" s="3">
        <f t="shared" si="95"/>
        <v>27.750000000000007</v>
      </c>
      <c r="R343" s="3">
        <f t="shared" si="96"/>
        <v>31.601849629412534</v>
      </c>
      <c r="S343" s="19">
        <f t="shared" si="97"/>
        <v>61.41558584152767</v>
      </c>
      <c r="BA343" s="3">
        <v>1.5</v>
      </c>
      <c r="BB343" s="3">
        <v>2.8</v>
      </c>
      <c r="BC343" s="3">
        <v>1.9</v>
      </c>
      <c r="BD343" s="3">
        <f t="shared" si="98"/>
        <v>4.578320096319441</v>
      </c>
      <c r="BE343" s="3">
        <f t="shared" si="99"/>
        <v>6.871679903680557</v>
      </c>
      <c r="BF343" s="3">
        <f t="shared" si="100"/>
        <v>-3.554349559902708</v>
      </c>
      <c r="BG343" s="3">
        <f t="shared" si="101"/>
        <v>-28.302399999999995</v>
      </c>
      <c r="BI343" s="3">
        <v>7.049999999999991</v>
      </c>
      <c r="BJ343" s="3" t="e">
        <f t="shared" si="102"/>
        <v>#NUM!</v>
      </c>
      <c r="BK343" s="3" t="e">
        <f t="shared" si="103"/>
        <v>#NUM!</v>
      </c>
      <c r="BL343" s="3">
        <v>7.049999999999991</v>
      </c>
      <c r="BM343" s="3" t="e">
        <f t="shared" si="104"/>
        <v>#NUM!</v>
      </c>
      <c r="BN343" s="3" t="e">
        <f t="shared" si="105"/>
        <v>#NUM!</v>
      </c>
    </row>
    <row r="344" spans="15:66" ht="12.75">
      <c r="O344" s="3">
        <f t="shared" si="93"/>
        <v>62.75</v>
      </c>
      <c r="P344" s="3">
        <f t="shared" si="94"/>
        <v>15.120000000000022</v>
      </c>
      <c r="Q344" s="3">
        <f t="shared" si="95"/>
        <v>27.750000000000007</v>
      </c>
      <c r="R344" s="3">
        <f t="shared" si="96"/>
        <v>31.601849629412534</v>
      </c>
      <c r="S344" s="19">
        <f t="shared" si="97"/>
        <v>61.41558584152767</v>
      </c>
      <c r="BA344" s="3">
        <v>1.5</v>
      </c>
      <c r="BB344" s="3">
        <v>2.8</v>
      </c>
      <c r="BC344" s="3">
        <v>1.9</v>
      </c>
      <c r="BD344" s="3">
        <f t="shared" si="98"/>
        <v>4.578320096319441</v>
      </c>
      <c r="BE344" s="3">
        <f t="shared" si="99"/>
        <v>6.871679903680557</v>
      </c>
      <c r="BF344" s="3">
        <f t="shared" si="100"/>
        <v>-3.554349559902708</v>
      </c>
      <c r="BG344" s="3">
        <f t="shared" si="101"/>
        <v>-28.302399999999995</v>
      </c>
      <c r="BI344" s="3">
        <v>7.099999999999991</v>
      </c>
      <c r="BJ344" s="3" t="e">
        <f t="shared" si="102"/>
        <v>#NUM!</v>
      </c>
      <c r="BK344" s="3" t="e">
        <f t="shared" si="103"/>
        <v>#NUM!</v>
      </c>
      <c r="BL344" s="3">
        <v>7.099999999999991</v>
      </c>
      <c r="BM344" s="3" t="e">
        <f t="shared" si="104"/>
        <v>#NUM!</v>
      </c>
      <c r="BN344" s="3" t="e">
        <f t="shared" si="105"/>
        <v>#NUM!</v>
      </c>
    </row>
    <row r="345" spans="15:66" ht="12.75">
      <c r="O345" s="3">
        <f t="shared" si="93"/>
        <v>62.75</v>
      </c>
      <c r="P345" s="3">
        <f t="shared" si="94"/>
        <v>15.120000000000022</v>
      </c>
      <c r="Q345" s="3">
        <f t="shared" si="95"/>
        <v>27.750000000000007</v>
      </c>
      <c r="R345" s="3">
        <f t="shared" si="96"/>
        <v>31.601849629412534</v>
      </c>
      <c r="S345" s="19">
        <f t="shared" si="97"/>
        <v>61.41558584152767</v>
      </c>
      <c r="BA345" s="3">
        <v>1.5</v>
      </c>
      <c r="BB345" s="3">
        <v>2.8</v>
      </c>
      <c r="BC345" s="3">
        <v>1.9</v>
      </c>
      <c r="BD345" s="3">
        <f t="shared" si="98"/>
        <v>4.578320096319441</v>
      </c>
      <c r="BE345" s="3">
        <f t="shared" si="99"/>
        <v>6.871679903680557</v>
      </c>
      <c r="BF345" s="3">
        <f t="shared" si="100"/>
        <v>-3.554349559902708</v>
      </c>
      <c r="BG345" s="3">
        <f t="shared" si="101"/>
        <v>-28.302399999999995</v>
      </c>
      <c r="BI345" s="3">
        <v>7.149999999999991</v>
      </c>
      <c r="BJ345" s="3" t="e">
        <f t="shared" si="102"/>
        <v>#NUM!</v>
      </c>
      <c r="BK345" s="3" t="e">
        <f t="shared" si="103"/>
        <v>#NUM!</v>
      </c>
      <c r="BL345" s="3">
        <v>7.149999999999991</v>
      </c>
      <c r="BM345" s="3" t="e">
        <f t="shared" si="104"/>
        <v>#NUM!</v>
      </c>
      <c r="BN345" s="3" t="e">
        <f t="shared" si="105"/>
        <v>#NUM!</v>
      </c>
    </row>
    <row r="346" spans="15:66" ht="12.75">
      <c r="O346" s="3">
        <f t="shared" si="93"/>
        <v>62.75</v>
      </c>
      <c r="P346" s="3">
        <f t="shared" si="94"/>
        <v>15.120000000000022</v>
      </c>
      <c r="Q346" s="3">
        <f t="shared" si="95"/>
        <v>27.750000000000007</v>
      </c>
      <c r="R346" s="3">
        <f t="shared" si="96"/>
        <v>31.601849629412534</v>
      </c>
      <c r="S346" s="19">
        <f t="shared" si="97"/>
        <v>61.41558584152767</v>
      </c>
      <c r="BA346" s="3">
        <v>1.5</v>
      </c>
      <c r="BB346" s="3">
        <v>2.8</v>
      </c>
      <c r="BC346" s="3">
        <v>1.9</v>
      </c>
      <c r="BD346" s="3">
        <f t="shared" si="98"/>
        <v>4.578320096319441</v>
      </c>
      <c r="BE346" s="3">
        <f t="shared" si="99"/>
        <v>6.871679903680557</v>
      </c>
      <c r="BF346" s="3">
        <f t="shared" si="100"/>
        <v>-3.554349559902708</v>
      </c>
      <c r="BG346" s="3">
        <f t="shared" si="101"/>
        <v>-28.302399999999995</v>
      </c>
      <c r="BI346" s="3">
        <v>7.19999999999999</v>
      </c>
      <c r="BJ346" s="3" t="e">
        <f t="shared" si="102"/>
        <v>#NUM!</v>
      </c>
      <c r="BK346" s="3" t="e">
        <f t="shared" si="103"/>
        <v>#NUM!</v>
      </c>
      <c r="BL346" s="3">
        <v>7.19999999999999</v>
      </c>
      <c r="BM346" s="3" t="e">
        <f t="shared" si="104"/>
        <v>#NUM!</v>
      </c>
      <c r="BN346" s="3" t="e">
        <f t="shared" si="105"/>
        <v>#NUM!</v>
      </c>
    </row>
    <row r="347" spans="15:66" ht="12.75">
      <c r="O347" s="3">
        <f t="shared" si="93"/>
        <v>62.75</v>
      </c>
      <c r="P347" s="3">
        <f t="shared" si="94"/>
        <v>15.120000000000022</v>
      </c>
      <c r="Q347" s="3">
        <f t="shared" si="95"/>
        <v>27.750000000000007</v>
      </c>
      <c r="R347" s="3">
        <f t="shared" si="96"/>
        <v>31.601849629412534</v>
      </c>
      <c r="S347" s="19">
        <f t="shared" si="97"/>
        <v>61.41558584152767</v>
      </c>
      <c r="BA347" s="3">
        <v>1.5</v>
      </c>
      <c r="BB347" s="3">
        <v>2.8</v>
      </c>
      <c r="BC347" s="3">
        <v>1.9</v>
      </c>
      <c r="BD347" s="3">
        <f t="shared" si="98"/>
        <v>4.578320096319441</v>
      </c>
      <c r="BE347" s="3">
        <f t="shared" si="99"/>
        <v>6.871679903680557</v>
      </c>
      <c r="BF347" s="3">
        <f t="shared" si="100"/>
        <v>-3.554349559902708</v>
      </c>
      <c r="BG347" s="3">
        <f t="shared" si="101"/>
        <v>-28.302399999999995</v>
      </c>
      <c r="BI347" s="3">
        <v>7.24999999999999</v>
      </c>
      <c r="BJ347" s="3" t="e">
        <f t="shared" si="102"/>
        <v>#NUM!</v>
      </c>
      <c r="BK347" s="3" t="e">
        <f t="shared" si="103"/>
        <v>#NUM!</v>
      </c>
      <c r="BL347" s="3">
        <v>7.24999999999999</v>
      </c>
      <c r="BM347" s="3" t="e">
        <f t="shared" si="104"/>
        <v>#NUM!</v>
      </c>
      <c r="BN347" s="3" t="e">
        <f t="shared" si="105"/>
        <v>#NUM!</v>
      </c>
    </row>
    <row r="348" spans="15:66" ht="12.75">
      <c r="O348" s="3">
        <f t="shared" si="93"/>
        <v>62.75</v>
      </c>
      <c r="P348" s="3">
        <f t="shared" si="94"/>
        <v>15.120000000000022</v>
      </c>
      <c r="Q348" s="3">
        <f t="shared" si="95"/>
        <v>27.750000000000007</v>
      </c>
      <c r="R348" s="3">
        <f t="shared" si="96"/>
        <v>31.601849629412534</v>
      </c>
      <c r="S348" s="19">
        <f t="shared" si="97"/>
        <v>61.41558584152767</v>
      </c>
      <c r="BA348" s="3">
        <v>1.5</v>
      </c>
      <c r="BB348" s="3">
        <v>2.8</v>
      </c>
      <c r="BC348" s="3">
        <v>1.9</v>
      </c>
      <c r="BD348" s="3">
        <f t="shared" si="98"/>
        <v>4.578320096319441</v>
      </c>
      <c r="BE348" s="3">
        <f t="shared" si="99"/>
        <v>6.871679903680557</v>
      </c>
      <c r="BF348" s="3">
        <f t="shared" si="100"/>
        <v>-3.554349559902708</v>
      </c>
      <c r="BG348" s="3">
        <f t="shared" si="101"/>
        <v>-28.302399999999995</v>
      </c>
      <c r="BI348" s="3">
        <v>7.29999999999999</v>
      </c>
      <c r="BJ348" s="3" t="e">
        <f t="shared" si="102"/>
        <v>#NUM!</v>
      </c>
      <c r="BK348" s="3" t="e">
        <f t="shared" si="103"/>
        <v>#NUM!</v>
      </c>
      <c r="BL348" s="3">
        <v>7.29999999999999</v>
      </c>
      <c r="BM348" s="3" t="e">
        <f t="shared" si="104"/>
        <v>#NUM!</v>
      </c>
      <c r="BN348" s="3" t="e">
        <f t="shared" si="105"/>
        <v>#NUM!</v>
      </c>
    </row>
    <row r="349" spans="15:66" ht="12.75">
      <c r="O349" s="3">
        <f t="shared" si="93"/>
        <v>62.75</v>
      </c>
      <c r="P349" s="3">
        <f t="shared" si="94"/>
        <v>15.120000000000022</v>
      </c>
      <c r="Q349" s="3">
        <f t="shared" si="95"/>
        <v>27.750000000000007</v>
      </c>
      <c r="R349" s="3">
        <f t="shared" si="96"/>
        <v>31.601849629412534</v>
      </c>
      <c r="S349" s="19">
        <f t="shared" si="97"/>
        <v>61.41558584152767</v>
      </c>
      <c r="BA349" s="3">
        <v>1.5</v>
      </c>
      <c r="BB349" s="3">
        <v>2.8</v>
      </c>
      <c r="BC349" s="3">
        <v>1.9</v>
      </c>
      <c r="BD349" s="3">
        <f t="shared" si="98"/>
        <v>4.578320096319441</v>
      </c>
      <c r="BE349" s="3">
        <f t="shared" si="99"/>
        <v>6.871679903680557</v>
      </c>
      <c r="BF349" s="3">
        <f t="shared" si="100"/>
        <v>-3.554349559902708</v>
      </c>
      <c r="BG349" s="3">
        <f t="shared" si="101"/>
        <v>-28.302399999999995</v>
      </c>
      <c r="BI349" s="3">
        <v>7.34999999999999</v>
      </c>
      <c r="BJ349" s="3" t="e">
        <f t="shared" si="102"/>
        <v>#NUM!</v>
      </c>
      <c r="BK349" s="3" t="e">
        <f t="shared" si="103"/>
        <v>#NUM!</v>
      </c>
      <c r="BL349" s="3">
        <v>7.34999999999999</v>
      </c>
      <c r="BM349" s="3" t="e">
        <f t="shared" si="104"/>
        <v>#NUM!</v>
      </c>
      <c r="BN349" s="3" t="e">
        <f t="shared" si="105"/>
        <v>#NUM!</v>
      </c>
    </row>
    <row r="350" spans="15:66" ht="12.75">
      <c r="O350" s="3">
        <f t="shared" si="93"/>
        <v>62.75</v>
      </c>
      <c r="P350" s="3">
        <f t="shared" si="94"/>
        <v>15.120000000000022</v>
      </c>
      <c r="Q350" s="3">
        <f t="shared" si="95"/>
        <v>27.750000000000007</v>
      </c>
      <c r="R350" s="3">
        <f t="shared" si="96"/>
        <v>31.601849629412534</v>
      </c>
      <c r="S350" s="19">
        <f t="shared" si="97"/>
        <v>61.41558584152767</v>
      </c>
      <c r="BA350" s="3">
        <v>1.5</v>
      </c>
      <c r="BB350" s="3">
        <v>2.8</v>
      </c>
      <c r="BC350" s="3">
        <v>1.9</v>
      </c>
      <c r="BD350" s="3">
        <f t="shared" si="98"/>
        <v>4.578320096319441</v>
      </c>
      <c r="BE350" s="3">
        <f t="shared" si="99"/>
        <v>6.871679903680557</v>
      </c>
      <c r="BF350" s="3">
        <f t="shared" si="100"/>
        <v>-3.554349559902708</v>
      </c>
      <c r="BG350" s="3">
        <f t="shared" si="101"/>
        <v>-28.302399999999995</v>
      </c>
      <c r="BI350" s="3">
        <v>7.39999999999999</v>
      </c>
      <c r="BJ350" s="3" t="e">
        <f t="shared" si="102"/>
        <v>#NUM!</v>
      </c>
      <c r="BK350" s="3" t="e">
        <f t="shared" si="103"/>
        <v>#NUM!</v>
      </c>
      <c r="BL350" s="3">
        <v>7.39999999999999</v>
      </c>
      <c r="BM350" s="3" t="e">
        <f t="shared" si="104"/>
        <v>#NUM!</v>
      </c>
      <c r="BN350" s="3" t="e">
        <f t="shared" si="105"/>
        <v>#NUM!</v>
      </c>
    </row>
    <row r="351" spans="15:66" ht="12.75">
      <c r="O351" s="3">
        <f t="shared" si="93"/>
        <v>62.75</v>
      </c>
      <c r="P351" s="3">
        <f t="shared" si="94"/>
        <v>15.120000000000022</v>
      </c>
      <c r="Q351" s="3">
        <f t="shared" si="95"/>
        <v>27.750000000000007</v>
      </c>
      <c r="R351" s="3">
        <f t="shared" si="96"/>
        <v>31.601849629412534</v>
      </c>
      <c r="S351" s="19">
        <f t="shared" si="97"/>
        <v>61.41558584152767</v>
      </c>
      <c r="BA351" s="3">
        <v>1.5</v>
      </c>
      <c r="BB351" s="3">
        <v>2.8</v>
      </c>
      <c r="BC351" s="3">
        <v>1.9</v>
      </c>
      <c r="BD351" s="3">
        <f t="shared" si="98"/>
        <v>4.578320096319441</v>
      </c>
      <c r="BE351" s="3">
        <f t="shared" si="99"/>
        <v>6.871679903680557</v>
      </c>
      <c r="BF351" s="3">
        <f t="shared" si="100"/>
        <v>-3.554349559902708</v>
      </c>
      <c r="BG351" s="3">
        <f t="shared" si="101"/>
        <v>-28.302399999999995</v>
      </c>
      <c r="BI351" s="3">
        <v>7.4499999999999895</v>
      </c>
      <c r="BJ351" s="3" t="e">
        <f t="shared" si="102"/>
        <v>#NUM!</v>
      </c>
      <c r="BK351" s="3" t="e">
        <f t="shared" si="103"/>
        <v>#NUM!</v>
      </c>
      <c r="BL351" s="3">
        <v>7.4499999999999895</v>
      </c>
      <c r="BM351" s="3" t="e">
        <f t="shared" si="104"/>
        <v>#NUM!</v>
      </c>
      <c r="BN351" s="3" t="e">
        <f t="shared" si="105"/>
        <v>#NUM!</v>
      </c>
    </row>
    <row r="352" spans="15:66" ht="12.75">
      <c r="O352" s="3">
        <f t="shared" si="93"/>
        <v>62.75</v>
      </c>
      <c r="P352" s="3">
        <f t="shared" si="94"/>
        <v>15.120000000000022</v>
      </c>
      <c r="Q352" s="3">
        <f t="shared" si="95"/>
        <v>27.750000000000007</v>
      </c>
      <c r="R352" s="3">
        <f t="shared" si="96"/>
        <v>31.601849629412534</v>
      </c>
      <c r="S352" s="19">
        <f t="shared" si="97"/>
        <v>61.41558584152767</v>
      </c>
      <c r="BA352" s="3">
        <v>1.5</v>
      </c>
      <c r="BB352" s="3">
        <v>2.8</v>
      </c>
      <c r="BC352" s="3">
        <v>1.9</v>
      </c>
      <c r="BD352" s="3">
        <f t="shared" si="98"/>
        <v>4.578320096319441</v>
      </c>
      <c r="BE352" s="3">
        <f t="shared" si="99"/>
        <v>6.871679903680557</v>
      </c>
      <c r="BF352" s="3">
        <f t="shared" si="100"/>
        <v>-3.554349559902708</v>
      </c>
      <c r="BG352" s="3">
        <f t="shared" si="101"/>
        <v>-28.302399999999995</v>
      </c>
      <c r="BI352" s="3">
        <v>7.499999999999989</v>
      </c>
      <c r="BJ352" s="3" t="e">
        <f t="shared" si="102"/>
        <v>#NUM!</v>
      </c>
      <c r="BK352" s="3" t="e">
        <f t="shared" si="103"/>
        <v>#NUM!</v>
      </c>
      <c r="BL352" s="3">
        <v>7.499999999999989</v>
      </c>
      <c r="BM352" s="3" t="e">
        <f t="shared" si="104"/>
        <v>#NUM!</v>
      </c>
      <c r="BN352" s="3" t="e">
        <f t="shared" si="105"/>
        <v>#NUM!</v>
      </c>
    </row>
    <row r="353" spans="15:66" ht="12.75">
      <c r="O353" s="3">
        <f t="shared" si="93"/>
        <v>62.75</v>
      </c>
      <c r="P353" s="3">
        <f t="shared" si="94"/>
        <v>15.120000000000022</v>
      </c>
      <c r="Q353" s="3">
        <f t="shared" si="95"/>
        <v>27.750000000000007</v>
      </c>
      <c r="R353" s="3">
        <f t="shared" si="96"/>
        <v>31.601849629412534</v>
      </c>
      <c r="S353" s="19">
        <f t="shared" si="97"/>
        <v>61.41558584152767</v>
      </c>
      <c r="BA353" s="3">
        <v>1.5</v>
      </c>
      <c r="BB353" s="3">
        <v>2.8</v>
      </c>
      <c r="BC353" s="3">
        <v>1.9</v>
      </c>
      <c r="BD353" s="3">
        <f t="shared" si="98"/>
        <v>4.578320096319441</v>
      </c>
      <c r="BE353" s="3">
        <f t="shared" si="99"/>
        <v>6.871679903680557</v>
      </c>
      <c r="BF353" s="3">
        <f t="shared" si="100"/>
        <v>-3.554349559902708</v>
      </c>
      <c r="BG353" s="3">
        <f t="shared" si="101"/>
        <v>-28.302399999999995</v>
      </c>
      <c r="BI353" s="3">
        <v>7.549999999999989</v>
      </c>
      <c r="BJ353" s="3" t="e">
        <f t="shared" si="102"/>
        <v>#NUM!</v>
      </c>
      <c r="BK353" s="3" t="e">
        <f t="shared" si="103"/>
        <v>#NUM!</v>
      </c>
      <c r="BL353" s="3">
        <v>7.549999999999989</v>
      </c>
      <c r="BM353" s="3" t="e">
        <f t="shared" si="104"/>
        <v>#NUM!</v>
      </c>
      <c r="BN353" s="3" t="e">
        <f t="shared" si="105"/>
        <v>#NUM!</v>
      </c>
    </row>
    <row r="354" spans="15:66" ht="12.75">
      <c r="O354" s="3">
        <f t="shared" si="93"/>
        <v>62.75</v>
      </c>
      <c r="P354" s="3">
        <f t="shared" si="94"/>
        <v>15.120000000000022</v>
      </c>
      <c r="Q354" s="3">
        <f t="shared" si="95"/>
        <v>27.750000000000007</v>
      </c>
      <c r="R354" s="3">
        <f t="shared" si="96"/>
        <v>31.601849629412534</v>
      </c>
      <c r="S354" s="19">
        <f t="shared" si="97"/>
        <v>61.41558584152767</v>
      </c>
      <c r="BA354" s="3">
        <v>1.5</v>
      </c>
      <c r="BB354" s="3">
        <v>2.8</v>
      </c>
      <c r="BC354" s="3">
        <v>1.9</v>
      </c>
      <c r="BD354" s="3">
        <f t="shared" si="98"/>
        <v>4.578320096319441</v>
      </c>
      <c r="BE354" s="3">
        <f t="shared" si="99"/>
        <v>6.871679903680557</v>
      </c>
      <c r="BF354" s="3">
        <f t="shared" si="100"/>
        <v>-3.554349559902708</v>
      </c>
      <c r="BG354" s="3">
        <f t="shared" si="101"/>
        <v>-28.302399999999995</v>
      </c>
      <c r="BI354" s="3">
        <v>7.599999999999989</v>
      </c>
      <c r="BJ354" s="3" t="e">
        <f t="shared" si="102"/>
        <v>#NUM!</v>
      </c>
      <c r="BK354" s="3" t="e">
        <f t="shared" si="103"/>
        <v>#NUM!</v>
      </c>
      <c r="BL354" s="3">
        <v>7.599999999999989</v>
      </c>
      <c r="BM354" s="3" t="e">
        <f t="shared" si="104"/>
        <v>#NUM!</v>
      </c>
      <c r="BN354" s="3" t="e">
        <f t="shared" si="105"/>
        <v>#NUM!</v>
      </c>
    </row>
    <row r="355" spans="15:66" ht="12.75">
      <c r="O355" s="3">
        <f aca="true" t="shared" si="106" ref="O355:O402">O354</f>
        <v>62.75</v>
      </c>
      <c r="P355" s="3">
        <f aca="true" t="shared" si="107" ref="P355:P402">P354</f>
        <v>15.120000000000022</v>
      </c>
      <c r="Q355" s="3">
        <f aca="true" t="shared" si="108" ref="Q355:Q402">Q354</f>
        <v>27.750000000000007</v>
      </c>
      <c r="R355" s="3">
        <f aca="true" t="shared" si="109" ref="R355:R402">R354</f>
        <v>31.601849629412534</v>
      </c>
      <c r="S355" s="19">
        <f aca="true" t="shared" si="110" ref="S355:S402">S354</f>
        <v>61.41558584152767</v>
      </c>
      <c r="BA355" s="3">
        <v>1.5</v>
      </c>
      <c r="BB355" s="3">
        <v>2.8</v>
      </c>
      <c r="BC355" s="3">
        <v>1.9</v>
      </c>
      <c r="BD355" s="3">
        <f t="shared" si="98"/>
        <v>4.578320096319441</v>
      </c>
      <c r="BE355" s="3">
        <f t="shared" si="99"/>
        <v>6.871679903680557</v>
      </c>
      <c r="BF355" s="3">
        <f t="shared" si="100"/>
        <v>-3.554349559902708</v>
      </c>
      <c r="BG355" s="3">
        <f t="shared" si="101"/>
        <v>-28.302399999999995</v>
      </c>
      <c r="BI355" s="3">
        <v>7.649999999999989</v>
      </c>
      <c r="BJ355" s="3" t="e">
        <f t="shared" si="102"/>
        <v>#NUM!</v>
      </c>
      <c r="BK355" s="3" t="e">
        <f t="shared" si="103"/>
        <v>#NUM!</v>
      </c>
      <c r="BL355" s="3">
        <v>7.649999999999989</v>
      </c>
      <c r="BM355" s="3" t="e">
        <f t="shared" si="104"/>
        <v>#NUM!</v>
      </c>
      <c r="BN355" s="3" t="e">
        <f t="shared" si="105"/>
        <v>#NUM!</v>
      </c>
    </row>
    <row r="356" spans="15:66" ht="12.75">
      <c r="O356" s="3">
        <f t="shared" si="106"/>
        <v>62.75</v>
      </c>
      <c r="P356" s="3">
        <f t="shared" si="107"/>
        <v>15.120000000000022</v>
      </c>
      <c r="Q356" s="3">
        <f t="shared" si="108"/>
        <v>27.750000000000007</v>
      </c>
      <c r="R356" s="3">
        <f t="shared" si="109"/>
        <v>31.601849629412534</v>
      </c>
      <c r="S356" s="19">
        <f t="shared" si="110"/>
        <v>61.41558584152767</v>
      </c>
      <c r="BA356" s="3">
        <v>1.5</v>
      </c>
      <c r="BB356" s="3">
        <v>2.8</v>
      </c>
      <c r="BC356" s="3">
        <v>1.9</v>
      </c>
      <c r="BD356" s="3">
        <f t="shared" si="98"/>
        <v>4.578320096319441</v>
      </c>
      <c r="BE356" s="3">
        <f t="shared" si="99"/>
        <v>6.871679903680557</v>
      </c>
      <c r="BF356" s="3">
        <f t="shared" si="100"/>
        <v>-3.554349559902708</v>
      </c>
      <c r="BG356" s="3">
        <f t="shared" si="101"/>
        <v>-28.302399999999995</v>
      </c>
      <c r="BI356" s="3">
        <v>7.699999999999989</v>
      </c>
      <c r="BJ356" s="3" t="e">
        <f t="shared" si="102"/>
        <v>#NUM!</v>
      </c>
      <c r="BK356" s="3" t="e">
        <f t="shared" si="103"/>
        <v>#NUM!</v>
      </c>
      <c r="BL356" s="3">
        <v>7.699999999999989</v>
      </c>
      <c r="BM356" s="3" t="e">
        <f t="shared" si="104"/>
        <v>#NUM!</v>
      </c>
      <c r="BN356" s="3" t="e">
        <f t="shared" si="105"/>
        <v>#NUM!</v>
      </c>
    </row>
    <row r="357" spans="15:66" ht="12.75">
      <c r="O357" s="3">
        <f t="shared" si="106"/>
        <v>62.75</v>
      </c>
      <c r="P357" s="3">
        <f t="shared" si="107"/>
        <v>15.120000000000022</v>
      </c>
      <c r="Q357" s="3">
        <f t="shared" si="108"/>
        <v>27.750000000000007</v>
      </c>
      <c r="R357" s="3">
        <f t="shared" si="109"/>
        <v>31.601849629412534</v>
      </c>
      <c r="S357" s="19">
        <f t="shared" si="110"/>
        <v>61.41558584152767</v>
      </c>
      <c r="BA357" s="3">
        <v>1.5</v>
      </c>
      <c r="BB357" s="3">
        <v>2.8</v>
      </c>
      <c r="BC357" s="3">
        <v>1.9</v>
      </c>
      <c r="BD357" s="3">
        <f t="shared" si="98"/>
        <v>4.578320096319441</v>
      </c>
      <c r="BE357" s="3">
        <f t="shared" si="99"/>
        <v>6.871679903680557</v>
      </c>
      <c r="BF357" s="3">
        <f t="shared" si="100"/>
        <v>-3.554349559902708</v>
      </c>
      <c r="BG357" s="3">
        <f t="shared" si="101"/>
        <v>-28.302399999999995</v>
      </c>
      <c r="BI357" s="3">
        <v>7.7499999999999885</v>
      </c>
      <c r="BJ357" s="3" t="e">
        <f t="shared" si="102"/>
        <v>#NUM!</v>
      </c>
      <c r="BK357" s="3" t="e">
        <f t="shared" si="103"/>
        <v>#NUM!</v>
      </c>
      <c r="BL357" s="3">
        <v>7.7499999999999885</v>
      </c>
      <c r="BM357" s="3" t="e">
        <f t="shared" si="104"/>
        <v>#NUM!</v>
      </c>
      <c r="BN357" s="3" t="e">
        <f t="shared" si="105"/>
        <v>#NUM!</v>
      </c>
    </row>
    <row r="358" spans="15:66" ht="12.75">
      <c r="O358" s="3">
        <f t="shared" si="106"/>
        <v>62.75</v>
      </c>
      <c r="P358" s="3">
        <f t="shared" si="107"/>
        <v>15.120000000000022</v>
      </c>
      <c r="Q358" s="3">
        <f t="shared" si="108"/>
        <v>27.750000000000007</v>
      </c>
      <c r="R358" s="3">
        <f t="shared" si="109"/>
        <v>31.601849629412534</v>
      </c>
      <c r="S358" s="19">
        <f t="shared" si="110"/>
        <v>61.41558584152767</v>
      </c>
      <c r="BA358" s="3">
        <v>1.5</v>
      </c>
      <c r="BB358" s="3">
        <v>2.8</v>
      </c>
      <c r="BC358" s="3">
        <v>1.9</v>
      </c>
      <c r="BD358" s="3">
        <f t="shared" si="98"/>
        <v>4.578320096319441</v>
      </c>
      <c r="BE358" s="3">
        <f t="shared" si="99"/>
        <v>6.871679903680557</v>
      </c>
      <c r="BF358" s="3">
        <f t="shared" si="100"/>
        <v>-3.554349559902708</v>
      </c>
      <c r="BG358" s="3">
        <f t="shared" si="101"/>
        <v>-28.302399999999995</v>
      </c>
      <c r="BI358" s="3">
        <v>7.799999999999988</v>
      </c>
      <c r="BJ358" s="3" t="e">
        <f t="shared" si="102"/>
        <v>#NUM!</v>
      </c>
      <c r="BK358" s="3" t="e">
        <f t="shared" si="103"/>
        <v>#NUM!</v>
      </c>
      <c r="BL358" s="3">
        <v>7.799999999999988</v>
      </c>
      <c r="BM358" s="3" t="e">
        <f t="shared" si="104"/>
        <v>#NUM!</v>
      </c>
      <c r="BN358" s="3" t="e">
        <f t="shared" si="105"/>
        <v>#NUM!</v>
      </c>
    </row>
    <row r="359" spans="15:66" ht="12.75">
      <c r="O359" s="3">
        <f t="shared" si="106"/>
        <v>62.75</v>
      </c>
      <c r="P359" s="3">
        <f t="shared" si="107"/>
        <v>15.120000000000022</v>
      </c>
      <c r="Q359" s="3">
        <f t="shared" si="108"/>
        <v>27.750000000000007</v>
      </c>
      <c r="R359" s="3">
        <f t="shared" si="109"/>
        <v>31.601849629412534</v>
      </c>
      <c r="S359" s="19">
        <f t="shared" si="110"/>
        <v>61.41558584152767</v>
      </c>
      <c r="BA359" s="3">
        <v>1.5</v>
      </c>
      <c r="BB359" s="3">
        <v>2.8</v>
      </c>
      <c r="BC359" s="3">
        <v>1.9</v>
      </c>
      <c r="BD359" s="3">
        <f t="shared" si="98"/>
        <v>4.578320096319441</v>
      </c>
      <c r="BE359" s="3">
        <f t="shared" si="99"/>
        <v>6.871679903680557</v>
      </c>
      <c r="BF359" s="3">
        <f t="shared" si="100"/>
        <v>-3.554349559902708</v>
      </c>
      <c r="BG359" s="3">
        <f t="shared" si="101"/>
        <v>-28.302399999999995</v>
      </c>
      <c r="BI359" s="3">
        <v>7.849999999999988</v>
      </c>
      <c r="BJ359" s="3" t="e">
        <f t="shared" si="102"/>
        <v>#NUM!</v>
      </c>
      <c r="BK359" s="3" t="e">
        <f t="shared" si="103"/>
        <v>#NUM!</v>
      </c>
      <c r="BL359" s="3">
        <v>7.849999999999988</v>
      </c>
      <c r="BM359" s="3" t="e">
        <f t="shared" si="104"/>
        <v>#NUM!</v>
      </c>
      <c r="BN359" s="3" t="e">
        <f t="shared" si="105"/>
        <v>#NUM!</v>
      </c>
    </row>
    <row r="360" spans="15:66" ht="12.75">
      <c r="O360" s="3">
        <f t="shared" si="106"/>
        <v>62.75</v>
      </c>
      <c r="P360" s="3">
        <f t="shared" si="107"/>
        <v>15.120000000000022</v>
      </c>
      <c r="Q360" s="3">
        <f t="shared" si="108"/>
        <v>27.750000000000007</v>
      </c>
      <c r="R360" s="3">
        <f t="shared" si="109"/>
        <v>31.601849629412534</v>
      </c>
      <c r="S360" s="19">
        <f t="shared" si="110"/>
        <v>61.41558584152767</v>
      </c>
      <c r="BA360" s="3">
        <v>1.5</v>
      </c>
      <c r="BB360" s="3">
        <v>2.8</v>
      </c>
      <c r="BC360" s="3">
        <v>1.9</v>
      </c>
      <c r="BD360" s="3">
        <f t="shared" si="98"/>
        <v>4.578320096319441</v>
      </c>
      <c r="BE360" s="3">
        <f t="shared" si="99"/>
        <v>6.871679903680557</v>
      </c>
      <c r="BF360" s="3">
        <f t="shared" si="100"/>
        <v>-3.554349559902708</v>
      </c>
      <c r="BG360" s="3">
        <f t="shared" si="101"/>
        <v>-28.302399999999995</v>
      </c>
      <c r="BI360" s="3">
        <v>7.899999999999988</v>
      </c>
      <c r="BJ360" s="3" t="e">
        <f t="shared" si="102"/>
        <v>#NUM!</v>
      </c>
      <c r="BK360" s="3" t="e">
        <f t="shared" si="103"/>
        <v>#NUM!</v>
      </c>
      <c r="BL360" s="3">
        <v>7.899999999999988</v>
      </c>
      <c r="BM360" s="3" t="e">
        <f t="shared" si="104"/>
        <v>#NUM!</v>
      </c>
      <c r="BN360" s="3" t="e">
        <f t="shared" si="105"/>
        <v>#NUM!</v>
      </c>
    </row>
    <row r="361" spans="15:66" ht="12.75">
      <c r="O361" s="3">
        <f t="shared" si="106"/>
        <v>62.75</v>
      </c>
      <c r="P361" s="3">
        <f t="shared" si="107"/>
        <v>15.120000000000022</v>
      </c>
      <c r="Q361" s="3">
        <f t="shared" si="108"/>
        <v>27.750000000000007</v>
      </c>
      <c r="R361" s="3">
        <f t="shared" si="109"/>
        <v>31.601849629412534</v>
      </c>
      <c r="S361" s="19">
        <f t="shared" si="110"/>
        <v>61.41558584152767</v>
      </c>
      <c r="BA361" s="3">
        <v>1.5</v>
      </c>
      <c r="BB361" s="3">
        <v>2.8</v>
      </c>
      <c r="BC361" s="3">
        <v>1.9</v>
      </c>
      <c r="BD361" s="3">
        <f t="shared" si="98"/>
        <v>4.578320096319441</v>
      </c>
      <c r="BE361" s="3">
        <f t="shared" si="99"/>
        <v>6.871679903680557</v>
      </c>
      <c r="BF361" s="3">
        <f t="shared" si="100"/>
        <v>-3.554349559902708</v>
      </c>
      <c r="BG361" s="3">
        <f t="shared" si="101"/>
        <v>-28.302399999999995</v>
      </c>
      <c r="BI361" s="3">
        <v>7.949999999999988</v>
      </c>
      <c r="BJ361" s="3" t="e">
        <f t="shared" si="102"/>
        <v>#NUM!</v>
      </c>
      <c r="BK361" s="3" t="e">
        <f t="shared" si="103"/>
        <v>#NUM!</v>
      </c>
      <c r="BL361" s="3">
        <v>7.949999999999988</v>
      </c>
      <c r="BM361" s="3" t="e">
        <f t="shared" si="104"/>
        <v>#NUM!</v>
      </c>
      <c r="BN361" s="3" t="e">
        <f t="shared" si="105"/>
        <v>#NUM!</v>
      </c>
    </row>
    <row r="362" spans="15:66" ht="12.75">
      <c r="O362" s="3">
        <f t="shared" si="106"/>
        <v>62.75</v>
      </c>
      <c r="P362" s="3">
        <f t="shared" si="107"/>
        <v>15.120000000000022</v>
      </c>
      <c r="Q362" s="3">
        <f t="shared" si="108"/>
        <v>27.750000000000007</v>
      </c>
      <c r="R362" s="3">
        <f t="shared" si="109"/>
        <v>31.601849629412534</v>
      </c>
      <c r="S362" s="19">
        <f t="shared" si="110"/>
        <v>61.41558584152767</v>
      </c>
      <c r="BA362" s="3">
        <v>1.5</v>
      </c>
      <c r="BB362" s="3">
        <v>2.8</v>
      </c>
      <c r="BC362" s="3">
        <v>1.9</v>
      </c>
      <c r="BD362" s="3">
        <f t="shared" si="98"/>
        <v>4.578320096319441</v>
      </c>
      <c r="BE362" s="3">
        <f t="shared" si="99"/>
        <v>6.871679903680557</v>
      </c>
      <c r="BF362" s="3">
        <f t="shared" si="100"/>
        <v>-3.554349559902708</v>
      </c>
      <c r="BG362" s="3">
        <f t="shared" si="101"/>
        <v>-28.302399999999995</v>
      </c>
      <c r="BI362" s="3">
        <v>7.999999999999988</v>
      </c>
      <c r="BJ362" s="3" t="e">
        <f t="shared" si="102"/>
        <v>#NUM!</v>
      </c>
      <c r="BK362" s="3" t="e">
        <f t="shared" si="103"/>
        <v>#NUM!</v>
      </c>
      <c r="BL362" s="3">
        <v>7.999999999999988</v>
      </c>
      <c r="BM362" s="3" t="e">
        <f t="shared" si="104"/>
        <v>#NUM!</v>
      </c>
      <c r="BN362" s="3" t="e">
        <f t="shared" si="105"/>
        <v>#NUM!</v>
      </c>
    </row>
    <row r="363" spans="15:66" ht="12.75">
      <c r="O363" s="3">
        <f t="shared" si="106"/>
        <v>62.75</v>
      </c>
      <c r="P363" s="3">
        <f t="shared" si="107"/>
        <v>15.120000000000022</v>
      </c>
      <c r="Q363" s="3">
        <f t="shared" si="108"/>
        <v>27.750000000000007</v>
      </c>
      <c r="R363" s="3">
        <f t="shared" si="109"/>
        <v>31.601849629412534</v>
      </c>
      <c r="S363" s="19">
        <f t="shared" si="110"/>
        <v>61.41558584152767</v>
      </c>
      <c r="BA363" s="3">
        <v>1.5</v>
      </c>
      <c r="BB363" s="3">
        <v>2.8</v>
      </c>
      <c r="BC363" s="3">
        <v>1.9</v>
      </c>
      <c r="BD363" s="3">
        <f t="shared" si="98"/>
        <v>4.578320096319441</v>
      </c>
      <c r="BE363" s="3">
        <f t="shared" si="99"/>
        <v>6.871679903680557</v>
      </c>
      <c r="BF363" s="3">
        <f t="shared" si="100"/>
        <v>-3.554349559902708</v>
      </c>
      <c r="BG363" s="3">
        <f t="shared" si="101"/>
        <v>-28.302399999999995</v>
      </c>
      <c r="BI363" s="3">
        <v>8.049999999999988</v>
      </c>
      <c r="BJ363" s="3" t="e">
        <f t="shared" si="102"/>
        <v>#NUM!</v>
      </c>
      <c r="BK363" s="3" t="e">
        <f t="shared" si="103"/>
        <v>#NUM!</v>
      </c>
      <c r="BL363" s="3">
        <v>8.049999999999988</v>
      </c>
      <c r="BM363" s="3" t="e">
        <f t="shared" si="104"/>
        <v>#NUM!</v>
      </c>
      <c r="BN363" s="3" t="e">
        <f t="shared" si="105"/>
        <v>#NUM!</v>
      </c>
    </row>
    <row r="364" spans="15:66" ht="12.75">
      <c r="O364" s="3">
        <f t="shared" si="106"/>
        <v>62.75</v>
      </c>
      <c r="P364" s="3">
        <f t="shared" si="107"/>
        <v>15.120000000000022</v>
      </c>
      <c r="Q364" s="3">
        <f t="shared" si="108"/>
        <v>27.750000000000007</v>
      </c>
      <c r="R364" s="3">
        <f t="shared" si="109"/>
        <v>31.601849629412534</v>
      </c>
      <c r="S364" s="19">
        <f t="shared" si="110"/>
        <v>61.41558584152767</v>
      </c>
      <c r="BA364" s="3">
        <v>1.5</v>
      </c>
      <c r="BB364" s="3">
        <v>2.8</v>
      </c>
      <c r="BC364" s="3">
        <v>1.9</v>
      </c>
      <c r="BD364" s="3">
        <f t="shared" si="98"/>
        <v>4.578320096319441</v>
      </c>
      <c r="BE364" s="3">
        <f t="shared" si="99"/>
        <v>6.871679903680557</v>
      </c>
      <c r="BF364" s="3">
        <f t="shared" si="100"/>
        <v>-3.554349559902708</v>
      </c>
      <c r="BG364" s="3">
        <f t="shared" si="101"/>
        <v>-28.302399999999995</v>
      </c>
      <c r="BI364" s="3">
        <v>8.099999999999989</v>
      </c>
      <c r="BJ364" s="3" t="e">
        <f t="shared" si="102"/>
        <v>#NUM!</v>
      </c>
      <c r="BK364" s="3" t="e">
        <f t="shared" si="103"/>
        <v>#NUM!</v>
      </c>
      <c r="BL364" s="3">
        <v>8.099999999999989</v>
      </c>
      <c r="BM364" s="3" t="e">
        <f t="shared" si="104"/>
        <v>#NUM!</v>
      </c>
      <c r="BN364" s="3" t="e">
        <f t="shared" si="105"/>
        <v>#NUM!</v>
      </c>
    </row>
    <row r="365" spans="15:66" ht="12.75">
      <c r="O365" s="3">
        <f t="shared" si="106"/>
        <v>62.75</v>
      </c>
      <c r="P365" s="3">
        <f t="shared" si="107"/>
        <v>15.120000000000022</v>
      </c>
      <c r="Q365" s="3">
        <f t="shared" si="108"/>
        <v>27.750000000000007</v>
      </c>
      <c r="R365" s="3">
        <f t="shared" si="109"/>
        <v>31.601849629412534</v>
      </c>
      <c r="S365" s="19">
        <f t="shared" si="110"/>
        <v>61.41558584152767</v>
      </c>
      <c r="BA365" s="3">
        <v>1.5</v>
      </c>
      <c r="BB365" s="3">
        <v>2.8</v>
      </c>
      <c r="BC365" s="3">
        <v>1.9</v>
      </c>
      <c r="BD365" s="3">
        <f t="shared" si="98"/>
        <v>4.578320096319441</v>
      </c>
      <c r="BE365" s="3">
        <f t="shared" si="99"/>
        <v>6.871679903680557</v>
      </c>
      <c r="BF365" s="3">
        <f t="shared" si="100"/>
        <v>-3.554349559902708</v>
      </c>
      <c r="BG365" s="3">
        <f t="shared" si="101"/>
        <v>-28.302399999999995</v>
      </c>
      <c r="BI365" s="3">
        <v>8.14999999999999</v>
      </c>
      <c r="BJ365" s="3" t="e">
        <f t="shared" si="102"/>
        <v>#NUM!</v>
      </c>
      <c r="BK365" s="3" t="e">
        <f t="shared" si="103"/>
        <v>#NUM!</v>
      </c>
      <c r="BL365" s="3">
        <v>8.14999999999999</v>
      </c>
      <c r="BM365" s="3" t="e">
        <f t="shared" si="104"/>
        <v>#NUM!</v>
      </c>
      <c r="BN365" s="3" t="e">
        <f t="shared" si="105"/>
        <v>#NUM!</v>
      </c>
    </row>
    <row r="366" spans="15:66" ht="12.75">
      <c r="O366" s="3">
        <f t="shared" si="106"/>
        <v>62.75</v>
      </c>
      <c r="P366" s="3">
        <f t="shared" si="107"/>
        <v>15.120000000000022</v>
      </c>
      <c r="Q366" s="3">
        <f t="shared" si="108"/>
        <v>27.750000000000007</v>
      </c>
      <c r="R366" s="3">
        <f t="shared" si="109"/>
        <v>31.601849629412534</v>
      </c>
      <c r="S366" s="19">
        <f t="shared" si="110"/>
        <v>61.41558584152767</v>
      </c>
      <c r="BA366" s="3">
        <v>1.5</v>
      </c>
      <c r="BB366" s="3">
        <v>2.8</v>
      </c>
      <c r="BC366" s="3">
        <v>1.9</v>
      </c>
      <c r="BD366" s="3">
        <f t="shared" si="98"/>
        <v>4.578320096319441</v>
      </c>
      <c r="BE366" s="3">
        <f t="shared" si="99"/>
        <v>6.871679903680557</v>
      </c>
      <c r="BF366" s="3">
        <f t="shared" si="100"/>
        <v>-3.554349559902708</v>
      </c>
      <c r="BG366" s="3">
        <f t="shared" si="101"/>
        <v>-28.302399999999995</v>
      </c>
      <c r="BI366" s="3">
        <v>8.19999999999999</v>
      </c>
      <c r="BJ366" s="3" t="e">
        <f t="shared" si="102"/>
        <v>#NUM!</v>
      </c>
      <c r="BK366" s="3" t="e">
        <f t="shared" si="103"/>
        <v>#NUM!</v>
      </c>
      <c r="BL366" s="3">
        <v>8.19999999999999</v>
      </c>
      <c r="BM366" s="3" t="e">
        <f t="shared" si="104"/>
        <v>#NUM!</v>
      </c>
      <c r="BN366" s="3" t="e">
        <f t="shared" si="105"/>
        <v>#NUM!</v>
      </c>
    </row>
    <row r="367" spans="15:66" ht="12.75">
      <c r="O367" s="3">
        <f t="shared" si="106"/>
        <v>62.75</v>
      </c>
      <c r="P367" s="3">
        <f t="shared" si="107"/>
        <v>15.120000000000022</v>
      </c>
      <c r="Q367" s="3">
        <f t="shared" si="108"/>
        <v>27.750000000000007</v>
      </c>
      <c r="R367" s="3">
        <f t="shared" si="109"/>
        <v>31.601849629412534</v>
      </c>
      <c r="S367" s="19">
        <f t="shared" si="110"/>
        <v>61.41558584152767</v>
      </c>
      <c r="BA367" s="3">
        <v>1.5</v>
      </c>
      <c r="BB367" s="3">
        <v>2.8</v>
      </c>
      <c r="BC367" s="3">
        <v>1.9</v>
      </c>
      <c r="BD367" s="3">
        <f t="shared" si="98"/>
        <v>4.578320096319441</v>
      </c>
      <c r="BE367" s="3">
        <f t="shared" si="99"/>
        <v>6.871679903680557</v>
      </c>
      <c r="BF367" s="3">
        <f t="shared" si="100"/>
        <v>-3.554349559902708</v>
      </c>
      <c r="BG367" s="3">
        <f t="shared" si="101"/>
        <v>-28.302399999999995</v>
      </c>
      <c r="BI367" s="3">
        <v>8.249999999999991</v>
      </c>
      <c r="BJ367" s="3" t="e">
        <f t="shared" si="102"/>
        <v>#NUM!</v>
      </c>
      <c r="BK367" s="3" t="e">
        <f t="shared" si="103"/>
        <v>#NUM!</v>
      </c>
      <c r="BL367" s="3">
        <v>8.249999999999991</v>
      </c>
      <c r="BM367" s="3" t="e">
        <f t="shared" si="104"/>
        <v>#NUM!</v>
      </c>
      <c r="BN367" s="3" t="e">
        <f t="shared" si="105"/>
        <v>#NUM!</v>
      </c>
    </row>
    <row r="368" spans="15:66" ht="12.75">
      <c r="O368" s="3">
        <f t="shared" si="106"/>
        <v>62.75</v>
      </c>
      <c r="P368" s="3">
        <f t="shared" si="107"/>
        <v>15.120000000000022</v>
      </c>
      <c r="Q368" s="3">
        <f t="shared" si="108"/>
        <v>27.750000000000007</v>
      </c>
      <c r="R368" s="3">
        <f t="shared" si="109"/>
        <v>31.601849629412534</v>
      </c>
      <c r="S368" s="19">
        <f t="shared" si="110"/>
        <v>61.41558584152767</v>
      </c>
      <c r="BA368" s="3">
        <v>1.5</v>
      </c>
      <c r="BB368" s="3">
        <v>2.8</v>
      </c>
      <c r="BC368" s="3">
        <v>1.9</v>
      </c>
      <c r="BD368" s="3">
        <f t="shared" si="98"/>
        <v>4.578320096319441</v>
      </c>
      <c r="BE368" s="3">
        <f t="shared" si="99"/>
        <v>6.871679903680557</v>
      </c>
      <c r="BF368" s="3">
        <f t="shared" si="100"/>
        <v>-3.554349559902708</v>
      </c>
      <c r="BG368" s="3">
        <f t="shared" si="101"/>
        <v>-28.302399999999995</v>
      </c>
      <c r="BI368" s="3">
        <v>8.299999999999992</v>
      </c>
      <c r="BJ368" s="3" t="e">
        <f t="shared" si="102"/>
        <v>#NUM!</v>
      </c>
      <c r="BK368" s="3" t="e">
        <f t="shared" si="103"/>
        <v>#NUM!</v>
      </c>
      <c r="BL368" s="3">
        <v>8.299999999999992</v>
      </c>
      <c r="BM368" s="3" t="e">
        <f t="shared" si="104"/>
        <v>#NUM!</v>
      </c>
      <c r="BN368" s="3" t="e">
        <f t="shared" si="105"/>
        <v>#NUM!</v>
      </c>
    </row>
    <row r="369" spans="15:66" ht="12.75">
      <c r="O369" s="3">
        <f t="shared" si="106"/>
        <v>62.75</v>
      </c>
      <c r="P369" s="3">
        <f t="shared" si="107"/>
        <v>15.120000000000022</v>
      </c>
      <c r="Q369" s="3">
        <f t="shared" si="108"/>
        <v>27.750000000000007</v>
      </c>
      <c r="R369" s="3">
        <f t="shared" si="109"/>
        <v>31.601849629412534</v>
      </c>
      <c r="S369" s="19">
        <f t="shared" si="110"/>
        <v>61.41558584152767</v>
      </c>
      <c r="BA369" s="3">
        <v>1.5</v>
      </c>
      <c r="BB369" s="3">
        <v>2.8</v>
      </c>
      <c r="BC369" s="3">
        <v>1.9</v>
      </c>
      <c r="BD369" s="3">
        <f t="shared" si="98"/>
        <v>4.578320096319441</v>
      </c>
      <c r="BE369" s="3">
        <f t="shared" si="99"/>
        <v>6.871679903680557</v>
      </c>
      <c r="BF369" s="3">
        <f t="shared" si="100"/>
        <v>-3.554349559902708</v>
      </c>
      <c r="BG369" s="3">
        <f t="shared" si="101"/>
        <v>-28.302399999999995</v>
      </c>
      <c r="BI369" s="3">
        <v>8.349999999999993</v>
      </c>
      <c r="BJ369" s="3" t="e">
        <f t="shared" si="102"/>
        <v>#NUM!</v>
      </c>
      <c r="BK369" s="3" t="e">
        <f t="shared" si="103"/>
        <v>#NUM!</v>
      </c>
      <c r="BL369" s="3">
        <v>8.349999999999993</v>
      </c>
      <c r="BM369" s="3" t="e">
        <f t="shared" si="104"/>
        <v>#NUM!</v>
      </c>
      <c r="BN369" s="3" t="e">
        <f t="shared" si="105"/>
        <v>#NUM!</v>
      </c>
    </row>
    <row r="370" spans="15:66" ht="12.75">
      <c r="O370" s="3">
        <f t="shared" si="106"/>
        <v>62.75</v>
      </c>
      <c r="P370" s="3">
        <f t="shared" si="107"/>
        <v>15.120000000000022</v>
      </c>
      <c r="Q370" s="3">
        <f t="shared" si="108"/>
        <v>27.750000000000007</v>
      </c>
      <c r="R370" s="3">
        <f t="shared" si="109"/>
        <v>31.601849629412534</v>
      </c>
      <c r="S370" s="19">
        <f t="shared" si="110"/>
        <v>61.41558584152767</v>
      </c>
      <c r="BA370" s="3">
        <v>1.5</v>
      </c>
      <c r="BB370" s="3">
        <v>2.8</v>
      </c>
      <c r="BC370" s="3">
        <v>1.9</v>
      </c>
      <c r="BD370" s="3">
        <f t="shared" si="98"/>
        <v>4.578320096319441</v>
      </c>
      <c r="BE370" s="3">
        <f t="shared" si="99"/>
        <v>6.871679903680557</v>
      </c>
      <c r="BF370" s="3">
        <f t="shared" si="100"/>
        <v>-3.554349559902708</v>
      </c>
      <c r="BG370" s="3">
        <f t="shared" si="101"/>
        <v>-28.302399999999995</v>
      </c>
      <c r="BI370" s="3">
        <v>8.399999999999993</v>
      </c>
      <c r="BJ370" s="3" t="e">
        <f t="shared" si="102"/>
        <v>#NUM!</v>
      </c>
      <c r="BK370" s="3" t="e">
        <f t="shared" si="103"/>
        <v>#NUM!</v>
      </c>
      <c r="BL370" s="3">
        <v>8.399999999999993</v>
      </c>
      <c r="BM370" s="3" t="e">
        <f t="shared" si="104"/>
        <v>#NUM!</v>
      </c>
      <c r="BN370" s="3" t="e">
        <f t="shared" si="105"/>
        <v>#NUM!</v>
      </c>
    </row>
    <row r="371" spans="15:66" ht="12.75">
      <c r="O371" s="3">
        <f t="shared" si="106"/>
        <v>62.75</v>
      </c>
      <c r="P371" s="3">
        <f t="shared" si="107"/>
        <v>15.120000000000022</v>
      </c>
      <c r="Q371" s="3">
        <f t="shared" si="108"/>
        <v>27.750000000000007</v>
      </c>
      <c r="R371" s="3">
        <f t="shared" si="109"/>
        <v>31.601849629412534</v>
      </c>
      <c r="S371" s="19">
        <f t="shared" si="110"/>
        <v>61.41558584152767</v>
      </c>
      <c r="BA371" s="3">
        <v>1.5</v>
      </c>
      <c r="BB371" s="3">
        <v>2.8</v>
      </c>
      <c r="BC371" s="3">
        <v>1.9</v>
      </c>
      <c r="BD371" s="3">
        <f t="shared" si="98"/>
        <v>4.578320096319441</v>
      </c>
      <c r="BE371" s="3">
        <f t="shared" si="99"/>
        <v>6.871679903680557</v>
      </c>
      <c r="BF371" s="3">
        <f t="shared" si="100"/>
        <v>-3.554349559902708</v>
      </c>
      <c r="BG371" s="3">
        <f t="shared" si="101"/>
        <v>-28.302399999999995</v>
      </c>
      <c r="BI371" s="3">
        <v>8.449999999999994</v>
      </c>
      <c r="BJ371" s="3" t="e">
        <f t="shared" si="102"/>
        <v>#NUM!</v>
      </c>
      <c r="BK371" s="3" t="e">
        <f t="shared" si="103"/>
        <v>#NUM!</v>
      </c>
      <c r="BL371" s="3">
        <v>8.449999999999994</v>
      </c>
      <c r="BM371" s="3" t="e">
        <f t="shared" si="104"/>
        <v>#NUM!</v>
      </c>
      <c r="BN371" s="3" t="e">
        <f t="shared" si="105"/>
        <v>#NUM!</v>
      </c>
    </row>
    <row r="372" spans="15:66" ht="12.75">
      <c r="O372" s="3">
        <f t="shared" si="106"/>
        <v>62.75</v>
      </c>
      <c r="P372" s="3">
        <f t="shared" si="107"/>
        <v>15.120000000000022</v>
      </c>
      <c r="Q372" s="3">
        <f t="shared" si="108"/>
        <v>27.750000000000007</v>
      </c>
      <c r="R372" s="3">
        <f t="shared" si="109"/>
        <v>31.601849629412534</v>
      </c>
      <c r="S372" s="19">
        <f t="shared" si="110"/>
        <v>61.41558584152767</v>
      </c>
      <c r="BA372" s="3">
        <v>1.5</v>
      </c>
      <c r="BB372" s="3">
        <v>2.8</v>
      </c>
      <c r="BC372" s="3">
        <v>1.9</v>
      </c>
      <c r="BD372" s="3">
        <f t="shared" si="98"/>
        <v>4.578320096319441</v>
      </c>
      <c r="BE372" s="3">
        <f t="shared" si="99"/>
        <v>6.871679903680557</v>
      </c>
      <c r="BF372" s="3">
        <f t="shared" si="100"/>
        <v>-3.554349559902708</v>
      </c>
      <c r="BG372" s="3">
        <f t="shared" si="101"/>
        <v>-28.302399999999995</v>
      </c>
      <c r="BI372" s="3">
        <v>8.499999999999995</v>
      </c>
      <c r="BJ372" s="3" t="e">
        <f t="shared" si="102"/>
        <v>#NUM!</v>
      </c>
      <c r="BK372" s="3" t="e">
        <f t="shared" si="103"/>
        <v>#NUM!</v>
      </c>
      <c r="BL372" s="3">
        <v>8.499999999999995</v>
      </c>
      <c r="BM372" s="3" t="e">
        <f t="shared" si="104"/>
        <v>#NUM!</v>
      </c>
      <c r="BN372" s="3" t="e">
        <f t="shared" si="105"/>
        <v>#NUM!</v>
      </c>
    </row>
    <row r="373" spans="15:66" ht="12.75">
      <c r="O373" s="3">
        <f t="shared" si="106"/>
        <v>62.75</v>
      </c>
      <c r="P373" s="3">
        <f t="shared" si="107"/>
        <v>15.120000000000022</v>
      </c>
      <c r="Q373" s="3">
        <f t="shared" si="108"/>
        <v>27.750000000000007</v>
      </c>
      <c r="R373" s="3">
        <f t="shared" si="109"/>
        <v>31.601849629412534</v>
      </c>
      <c r="S373" s="19">
        <f t="shared" si="110"/>
        <v>61.41558584152767</v>
      </c>
      <c r="BA373" s="3">
        <v>1.5</v>
      </c>
      <c r="BB373" s="3">
        <v>2.8</v>
      </c>
      <c r="BC373" s="3">
        <v>1.9</v>
      </c>
      <c r="BD373" s="3">
        <f t="shared" si="98"/>
        <v>4.578320096319441</v>
      </c>
      <c r="BE373" s="3">
        <f t="shared" si="99"/>
        <v>6.871679903680557</v>
      </c>
      <c r="BF373" s="3">
        <f t="shared" si="100"/>
        <v>-3.554349559902708</v>
      </c>
      <c r="BG373" s="3">
        <f t="shared" si="101"/>
        <v>-28.302399999999995</v>
      </c>
      <c r="BI373" s="3">
        <v>8.55</v>
      </c>
      <c r="BJ373" s="3" t="e">
        <f t="shared" si="102"/>
        <v>#NUM!</v>
      </c>
      <c r="BK373" s="3" t="e">
        <f t="shared" si="103"/>
        <v>#NUM!</v>
      </c>
      <c r="BL373" s="3">
        <v>8.55</v>
      </c>
      <c r="BM373" s="3" t="e">
        <f t="shared" si="104"/>
        <v>#NUM!</v>
      </c>
      <c r="BN373" s="3" t="e">
        <f t="shared" si="105"/>
        <v>#NUM!</v>
      </c>
    </row>
    <row r="374" spans="15:66" ht="12.75">
      <c r="O374" s="3">
        <f t="shared" si="106"/>
        <v>62.75</v>
      </c>
      <c r="P374" s="3">
        <f t="shared" si="107"/>
        <v>15.120000000000022</v>
      </c>
      <c r="Q374" s="3">
        <f t="shared" si="108"/>
        <v>27.750000000000007</v>
      </c>
      <c r="R374" s="3">
        <f t="shared" si="109"/>
        <v>31.601849629412534</v>
      </c>
      <c r="S374" s="19">
        <f t="shared" si="110"/>
        <v>61.41558584152767</v>
      </c>
      <c r="BA374" s="3">
        <v>1.5</v>
      </c>
      <c r="BB374" s="3">
        <v>2.8</v>
      </c>
      <c r="BC374" s="3">
        <v>1.9</v>
      </c>
      <c r="BD374" s="3">
        <f t="shared" si="98"/>
        <v>4.578320096319441</v>
      </c>
      <c r="BE374" s="3">
        <f t="shared" si="99"/>
        <v>6.871679903680557</v>
      </c>
      <c r="BF374" s="3">
        <f t="shared" si="100"/>
        <v>-3.554349559902708</v>
      </c>
      <c r="BG374" s="3">
        <f t="shared" si="101"/>
        <v>-28.302399999999995</v>
      </c>
      <c r="BI374" s="3">
        <v>8.6</v>
      </c>
      <c r="BJ374" s="3" t="e">
        <f t="shared" si="102"/>
        <v>#NUM!</v>
      </c>
      <c r="BK374" s="3" t="e">
        <f t="shared" si="103"/>
        <v>#NUM!</v>
      </c>
      <c r="BL374" s="3">
        <v>8.6</v>
      </c>
      <c r="BM374" s="3" t="e">
        <f t="shared" si="104"/>
        <v>#NUM!</v>
      </c>
      <c r="BN374" s="3" t="e">
        <f t="shared" si="105"/>
        <v>#NUM!</v>
      </c>
    </row>
    <row r="375" spans="15:66" ht="12.75">
      <c r="O375" s="3">
        <f t="shared" si="106"/>
        <v>62.75</v>
      </c>
      <c r="P375" s="3">
        <f t="shared" si="107"/>
        <v>15.120000000000022</v>
      </c>
      <c r="Q375" s="3">
        <f t="shared" si="108"/>
        <v>27.750000000000007</v>
      </c>
      <c r="R375" s="3">
        <f t="shared" si="109"/>
        <v>31.601849629412534</v>
      </c>
      <c r="S375" s="19">
        <f t="shared" si="110"/>
        <v>61.41558584152767</v>
      </c>
      <c r="BA375" s="3">
        <v>1.5</v>
      </c>
      <c r="BB375" s="3">
        <v>2.8</v>
      </c>
      <c r="BC375" s="3">
        <v>1.9</v>
      </c>
      <c r="BD375" s="3">
        <f t="shared" si="98"/>
        <v>4.578320096319441</v>
      </c>
      <c r="BE375" s="3">
        <f t="shared" si="99"/>
        <v>6.871679903680557</v>
      </c>
      <c r="BF375" s="3">
        <f t="shared" si="100"/>
        <v>-3.554349559902708</v>
      </c>
      <c r="BG375" s="3">
        <f t="shared" si="101"/>
        <v>-28.302399999999995</v>
      </c>
      <c r="BI375" s="3">
        <v>8.65</v>
      </c>
      <c r="BJ375" s="3" t="e">
        <f t="shared" si="102"/>
        <v>#NUM!</v>
      </c>
      <c r="BK375" s="3" t="e">
        <f t="shared" si="103"/>
        <v>#NUM!</v>
      </c>
      <c r="BL375" s="3">
        <v>8.65</v>
      </c>
      <c r="BM375" s="3" t="e">
        <f t="shared" si="104"/>
        <v>#NUM!</v>
      </c>
      <c r="BN375" s="3" t="e">
        <f t="shared" si="105"/>
        <v>#NUM!</v>
      </c>
    </row>
    <row r="376" spans="15:66" ht="12.75">
      <c r="O376" s="3">
        <f t="shared" si="106"/>
        <v>62.75</v>
      </c>
      <c r="P376" s="3">
        <f t="shared" si="107"/>
        <v>15.120000000000022</v>
      </c>
      <c r="Q376" s="3">
        <f t="shared" si="108"/>
        <v>27.750000000000007</v>
      </c>
      <c r="R376" s="3">
        <f t="shared" si="109"/>
        <v>31.601849629412534</v>
      </c>
      <c r="S376" s="19">
        <f t="shared" si="110"/>
        <v>61.41558584152767</v>
      </c>
      <c r="BA376" s="3">
        <v>1.5</v>
      </c>
      <c r="BB376" s="3">
        <v>2.8</v>
      </c>
      <c r="BC376" s="3">
        <v>1.9</v>
      </c>
      <c r="BD376" s="3">
        <f t="shared" si="98"/>
        <v>4.578320096319441</v>
      </c>
      <c r="BE376" s="3">
        <f t="shared" si="99"/>
        <v>6.871679903680557</v>
      </c>
      <c r="BF376" s="3">
        <f t="shared" si="100"/>
        <v>-3.554349559902708</v>
      </c>
      <c r="BG376" s="3">
        <f t="shared" si="101"/>
        <v>-28.302399999999995</v>
      </c>
      <c r="BI376" s="3">
        <v>8.7</v>
      </c>
      <c r="BJ376" s="3" t="e">
        <f t="shared" si="102"/>
        <v>#NUM!</v>
      </c>
      <c r="BK376" s="3" t="e">
        <f t="shared" si="103"/>
        <v>#NUM!</v>
      </c>
      <c r="BL376" s="3">
        <v>8.7</v>
      </c>
      <c r="BM376" s="3" t="e">
        <f t="shared" si="104"/>
        <v>#NUM!</v>
      </c>
      <c r="BN376" s="3" t="e">
        <f t="shared" si="105"/>
        <v>#NUM!</v>
      </c>
    </row>
    <row r="377" spans="15:66" ht="12.75">
      <c r="O377" s="3">
        <f t="shared" si="106"/>
        <v>62.75</v>
      </c>
      <c r="P377" s="3">
        <f t="shared" si="107"/>
        <v>15.120000000000022</v>
      </c>
      <c r="Q377" s="3">
        <f t="shared" si="108"/>
        <v>27.750000000000007</v>
      </c>
      <c r="R377" s="3">
        <f t="shared" si="109"/>
        <v>31.601849629412534</v>
      </c>
      <c r="S377" s="19">
        <f t="shared" si="110"/>
        <v>61.41558584152767</v>
      </c>
      <c r="BA377" s="3">
        <v>1.5</v>
      </c>
      <c r="BB377" s="3">
        <v>2.8</v>
      </c>
      <c r="BC377" s="3">
        <v>1.9</v>
      </c>
      <c r="BD377" s="3">
        <f t="shared" si="98"/>
        <v>4.578320096319441</v>
      </c>
      <c r="BE377" s="3">
        <f t="shared" si="99"/>
        <v>6.871679903680557</v>
      </c>
      <c r="BF377" s="3">
        <f t="shared" si="100"/>
        <v>-3.554349559902708</v>
      </c>
      <c r="BG377" s="3">
        <f t="shared" si="101"/>
        <v>-28.302399999999995</v>
      </c>
      <c r="BI377" s="3">
        <v>8.75</v>
      </c>
      <c r="BJ377" s="3" t="e">
        <f t="shared" si="102"/>
        <v>#NUM!</v>
      </c>
      <c r="BK377" s="3" t="e">
        <f t="shared" si="103"/>
        <v>#NUM!</v>
      </c>
      <c r="BL377" s="3">
        <v>8.75</v>
      </c>
      <c r="BM377" s="3" t="e">
        <f t="shared" si="104"/>
        <v>#NUM!</v>
      </c>
      <c r="BN377" s="3" t="e">
        <f t="shared" si="105"/>
        <v>#NUM!</v>
      </c>
    </row>
    <row r="378" spans="15:66" ht="12.75">
      <c r="O378" s="3">
        <f t="shared" si="106"/>
        <v>62.75</v>
      </c>
      <c r="P378" s="3">
        <f t="shared" si="107"/>
        <v>15.120000000000022</v>
      </c>
      <c r="Q378" s="3">
        <f t="shared" si="108"/>
        <v>27.750000000000007</v>
      </c>
      <c r="R378" s="3">
        <f t="shared" si="109"/>
        <v>31.601849629412534</v>
      </c>
      <c r="S378" s="19">
        <f t="shared" si="110"/>
        <v>61.41558584152767</v>
      </c>
      <c r="BA378" s="3">
        <v>1.5</v>
      </c>
      <c r="BB378" s="3">
        <v>2.8</v>
      </c>
      <c r="BC378" s="3">
        <v>1.9</v>
      </c>
      <c r="BD378" s="3">
        <f t="shared" si="98"/>
        <v>4.578320096319441</v>
      </c>
      <c r="BE378" s="3">
        <f t="shared" si="99"/>
        <v>6.871679903680557</v>
      </c>
      <c r="BF378" s="3">
        <f t="shared" si="100"/>
        <v>-3.554349559902708</v>
      </c>
      <c r="BG378" s="3">
        <f t="shared" si="101"/>
        <v>-28.302399999999995</v>
      </c>
      <c r="BI378" s="3">
        <v>8.8</v>
      </c>
      <c r="BJ378" s="3" t="e">
        <f t="shared" si="102"/>
        <v>#NUM!</v>
      </c>
      <c r="BK378" s="3" t="e">
        <f t="shared" si="103"/>
        <v>#NUM!</v>
      </c>
      <c r="BL378" s="3">
        <v>8.8</v>
      </c>
      <c r="BM378" s="3" t="e">
        <f t="shared" si="104"/>
        <v>#NUM!</v>
      </c>
      <c r="BN378" s="3" t="e">
        <f t="shared" si="105"/>
        <v>#NUM!</v>
      </c>
    </row>
    <row r="379" spans="15:66" ht="12.75">
      <c r="O379" s="3">
        <f t="shared" si="106"/>
        <v>62.75</v>
      </c>
      <c r="P379" s="3">
        <f t="shared" si="107"/>
        <v>15.120000000000022</v>
      </c>
      <c r="Q379" s="3">
        <f t="shared" si="108"/>
        <v>27.750000000000007</v>
      </c>
      <c r="R379" s="3">
        <f t="shared" si="109"/>
        <v>31.601849629412534</v>
      </c>
      <c r="S379" s="19">
        <f t="shared" si="110"/>
        <v>61.41558584152767</v>
      </c>
      <c r="BA379" s="3">
        <v>1.5</v>
      </c>
      <c r="BB379" s="3">
        <v>2.8</v>
      </c>
      <c r="BC379" s="3">
        <v>1.9</v>
      </c>
      <c r="BD379" s="3">
        <f t="shared" si="98"/>
        <v>4.578320096319441</v>
      </c>
      <c r="BE379" s="3">
        <f t="shared" si="99"/>
        <v>6.871679903680557</v>
      </c>
      <c r="BF379" s="3">
        <f t="shared" si="100"/>
        <v>-3.554349559902708</v>
      </c>
      <c r="BG379" s="3">
        <f t="shared" si="101"/>
        <v>-28.302399999999995</v>
      </c>
      <c r="BI379" s="3">
        <v>8.85</v>
      </c>
      <c r="BJ379" s="3" t="e">
        <f t="shared" si="102"/>
        <v>#NUM!</v>
      </c>
      <c r="BK379" s="3" t="e">
        <f t="shared" si="103"/>
        <v>#NUM!</v>
      </c>
      <c r="BL379" s="3">
        <v>8.85</v>
      </c>
      <c r="BM379" s="3" t="e">
        <f t="shared" si="104"/>
        <v>#NUM!</v>
      </c>
      <c r="BN379" s="3" t="e">
        <f t="shared" si="105"/>
        <v>#NUM!</v>
      </c>
    </row>
    <row r="380" spans="15:66" ht="12.75">
      <c r="O380" s="3">
        <f t="shared" si="106"/>
        <v>62.75</v>
      </c>
      <c r="P380" s="3">
        <f t="shared" si="107"/>
        <v>15.120000000000022</v>
      </c>
      <c r="Q380" s="3">
        <f t="shared" si="108"/>
        <v>27.750000000000007</v>
      </c>
      <c r="R380" s="3">
        <f t="shared" si="109"/>
        <v>31.601849629412534</v>
      </c>
      <c r="S380" s="19">
        <f t="shared" si="110"/>
        <v>61.41558584152767</v>
      </c>
      <c r="BA380" s="3">
        <v>1.5</v>
      </c>
      <c r="BB380" s="3">
        <v>2.8</v>
      </c>
      <c r="BC380" s="3">
        <v>1.9</v>
      </c>
      <c r="BD380" s="3">
        <f t="shared" si="98"/>
        <v>4.578320096319441</v>
      </c>
      <c r="BE380" s="3">
        <f t="shared" si="99"/>
        <v>6.871679903680557</v>
      </c>
      <c r="BF380" s="3">
        <f t="shared" si="100"/>
        <v>-3.554349559902708</v>
      </c>
      <c r="BG380" s="3">
        <f t="shared" si="101"/>
        <v>-28.302399999999995</v>
      </c>
      <c r="BI380" s="3">
        <v>8.9</v>
      </c>
      <c r="BJ380" s="3" t="e">
        <f t="shared" si="102"/>
        <v>#NUM!</v>
      </c>
      <c r="BK380" s="3" t="e">
        <f t="shared" si="103"/>
        <v>#NUM!</v>
      </c>
      <c r="BL380" s="3">
        <v>8.9</v>
      </c>
      <c r="BM380" s="3" t="e">
        <f t="shared" si="104"/>
        <v>#NUM!</v>
      </c>
      <c r="BN380" s="3" t="e">
        <f t="shared" si="105"/>
        <v>#NUM!</v>
      </c>
    </row>
    <row r="381" spans="15:66" ht="12.75">
      <c r="O381" s="3">
        <f t="shared" si="106"/>
        <v>62.75</v>
      </c>
      <c r="P381" s="3">
        <f t="shared" si="107"/>
        <v>15.120000000000022</v>
      </c>
      <c r="Q381" s="3">
        <f t="shared" si="108"/>
        <v>27.750000000000007</v>
      </c>
      <c r="R381" s="3">
        <f t="shared" si="109"/>
        <v>31.601849629412534</v>
      </c>
      <c r="S381" s="19">
        <f t="shared" si="110"/>
        <v>61.41558584152767</v>
      </c>
      <c r="BA381" s="3">
        <v>1.5</v>
      </c>
      <c r="BB381" s="3">
        <v>2.8</v>
      </c>
      <c r="BC381" s="3">
        <v>1.9</v>
      </c>
      <c r="BD381" s="3">
        <f t="shared" si="98"/>
        <v>4.578320096319441</v>
      </c>
      <c r="BE381" s="3">
        <f t="shared" si="99"/>
        <v>6.871679903680557</v>
      </c>
      <c r="BF381" s="3">
        <f t="shared" si="100"/>
        <v>-3.554349559902708</v>
      </c>
      <c r="BG381" s="3">
        <f t="shared" si="101"/>
        <v>-28.302399999999995</v>
      </c>
      <c r="BI381" s="3">
        <v>8.95</v>
      </c>
      <c r="BJ381" s="3" t="e">
        <f t="shared" si="102"/>
        <v>#NUM!</v>
      </c>
      <c r="BK381" s="3" t="e">
        <f t="shared" si="103"/>
        <v>#NUM!</v>
      </c>
      <c r="BL381" s="3">
        <v>8.95</v>
      </c>
      <c r="BM381" s="3" t="e">
        <f t="shared" si="104"/>
        <v>#NUM!</v>
      </c>
      <c r="BN381" s="3" t="e">
        <f t="shared" si="105"/>
        <v>#NUM!</v>
      </c>
    </row>
    <row r="382" spans="15:66" ht="12.75">
      <c r="O382" s="3">
        <f t="shared" si="106"/>
        <v>62.75</v>
      </c>
      <c r="P382" s="3">
        <f t="shared" si="107"/>
        <v>15.120000000000022</v>
      </c>
      <c r="Q382" s="3">
        <f t="shared" si="108"/>
        <v>27.750000000000007</v>
      </c>
      <c r="R382" s="3">
        <f t="shared" si="109"/>
        <v>31.601849629412534</v>
      </c>
      <c r="S382" s="19">
        <f t="shared" si="110"/>
        <v>61.41558584152767</v>
      </c>
      <c r="BA382" s="3">
        <v>1.5</v>
      </c>
      <c r="BB382" s="3">
        <v>2.8</v>
      </c>
      <c r="BC382" s="3">
        <v>1.9</v>
      </c>
      <c r="BD382" s="3">
        <f t="shared" si="98"/>
        <v>4.578320096319441</v>
      </c>
      <c r="BE382" s="3">
        <f t="shared" si="99"/>
        <v>6.871679903680557</v>
      </c>
      <c r="BF382" s="3">
        <f t="shared" si="100"/>
        <v>-3.554349559902708</v>
      </c>
      <c r="BG382" s="3">
        <f t="shared" si="101"/>
        <v>-28.302399999999995</v>
      </c>
      <c r="BI382" s="3">
        <v>9</v>
      </c>
      <c r="BJ382" s="3" t="e">
        <f t="shared" si="102"/>
        <v>#NUM!</v>
      </c>
      <c r="BK382" s="3" t="e">
        <f t="shared" si="103"/>
        <v>#NUM!</v>
      </c>
      <c r="BL382" s="3">
        <v>9</v>
      </c>
      <c r="BM382" s="3" t="e">
        <f t="shared" si="104"/>
        <v>#NUM!</v>
      </c>
      <c r="BN382" s="3" t="e">
        <f t="shared" si="105"/>
        <v>#NUM!</v>
      </c>
    </row>
    <row r="383" spans="15:66" ht="12.75">
      <c r="O383" s="3">
        <f t="shared" si="106"/>
        <v>62.75</v>
      </c>
      <c r="P383" s="3">
        <f t="shared" si="107"/>
        <v>15.120000000000022</v>
      </c>
      <c r="Q383" s="3">
        <f t="shared" si="108"/>
        <v>27.750000000000007</v>
      </c>
      <c r="R383" s="3">
        <f t="shared" si="109"/>
        <v>31.601849629412534</v>
      </c>
      <c r="S383" s="19">
        <f t="shared" si="110"/>
        <v>61.41558584152767</v>
      </c>
      <c r="BA383" s="3">
        <v>1.5</v>
      </c>
      <c r="BB383" s="3">
        <v>2.8</v>
      </c>
      <c r="BC383" s="3">
        <v>1.9</v>
      </c>
      <c r="BD383" s="3">
        <f t="shared" si="98"/>
        <v>4.578320096319441</v>
      </c>
      <c r="BE383" s="3">
        <f t="shared" si="99"/>
        <v>6.871679903680557</v>
      </c>
      <c r="BF383" s="3">
        <f t="shared" si="100"/>
        <v>-3.554349559902708</v>
      </c>
      <c r="BG383" s="3">
        <f t="shared" si="101"/>
        <v>-28.302399999999995</v>
      </c>
      <c r="BI383" s="3">
        <v>9.05</v>
      </c>
      <c r="BJ383" s="3" t="e">
        <f t="shared" si="102"/>
        <v>#NUM!</v>
      </c>
      <c r="BK383" s="3" t="e">
        <f t="shared" si="103"/>
        <v>#NUM!</v>
      </c>
      <c r="BL383" s="3">
        <v>9.05</v>
      </c>
      <c r="BM383" s="3" t="e">
        <f t="shared" si="104"/>
        <v>#NUM!</v>
      </c>
      <c r="BN383" s="3" t="e">
        <f t="shared" si="105"/>
        <v>#NUM!</v>
      </c>
    </row>
    <row r="384" spans="15:66" ht="12.75">
      <c r="O384" s="3">
        <f t="shared" si="106"/>
        <v>62.75</v>
      </c>
      <c r="P384" s="3">
        <f t="shared" si="107"/>
        <v>15.120000000000022</v>
      </c>
      <c r="Q384" s="3">
        <f t="shared" si="108"/>
        <v>27.750000000000007</v>
      </c>
      <c r="R384" s="3">
        <f t="shared" si="109"/>
        <v>31.601849629412534</v>
      </c>
      <c r="S384" s="19">
        <f t="shared" si="110"/>
        <v>61.41558584152767</v>
      </c>
      <c r="BA384" s="3">
        <v>1.5</v>
      </c>
      <c r="BB384" s="3">
        <v>2.8</v>
      </c>
      <c r="BC384" s="3">
        <v>1.9</v>
      </c>
      <c r="BD384" s="3">
        <f t="shared" si="98"/>
        <v>4.578320096319441</v>
      </c>
      <c r="BE384" s="3">
        <f t="shared" si="99"/>
        <v>6.871679903680557</v>
      </c>
      <c r="BF384" s="3">
        <f t="shared" si="100"/>
        <v>-3.554349559902708</v>
      </c>
      <c r="BG384" s="3">
        <f t="shared" si="101"/>
        <v>-28.302399999999995</v>
      </c>
      <c r="BI384" s="3">
        <v>9.1</v>
      </c>
      <c r="BJ384" s="3" t="e">
        <f t="shared" si="102"/>
        <v>#NUM!</v>
      </c>
      <c r="BK384" s="3" t="e">
        <f t="shared" si="103"/>
        <v>#NUM!</v>
      </c>
      <c r="BL384" s="3">
        <v>9.1</v>
      </c>
      <c r="BM384" s="3" t="e">
        <f t="shared" si="104"/>
        <v>#NUM!</v>
      </c>
      <c r="BN384" s="3" t="e">
        <f t="shared" si="105"/>
        <v>#NUM!</v>
      </c>
    </row>
    <row r="385" spans="15:66" ht="12.75">
      <c r="O385" s="3">
        <f t="shared" si="106"/>
        <v>62.75</v>
      </c>
      <c r="P385" s="3">
        <f t="shared" si="107"/>
        <v>15.120000000000022</v>
      </c>
      <c r="Q385" s="3">
        <f t="shared" si="108"/>
        <v>27.750000000000007</v>
      </c>
      <c r="R385" s="3">
        <f t="shared" si="109"/>
        <v>31.601849629412534</v>
      </c>
      <c r="S385" s="19">
        <f t="shared" si="110"/>
        <v>61.41558584152767</v>
      </c>
      <c r="BA385" s="3">
        <v>1.5</v>
      </c>
      <c r="BB385" s="3">
        <v>2.8</v>
      </c>
      <c r="BC385" s="3">
        <v>1.9</v>
      </c>
      <c r="BD385" s="3">
        <f t="shared" si="98"/>
        <v>4.578320096319441</v>
      </c>
      <c r="BE385" s="3">
        <f t="shared" si="99"/>
        <v>6.871679903680557</v>
      </c>
      <c r="BF385" s="3">
        <f t="shared" si="100"/>
        <v>-3.554349559902708</v>
      </c>
      <c r="BG385" s="3">
        <f t="shared" si="101"/>
        <v>-28.302399999999995</v>
      </c>
      <c r="BI385" s="3">
        <v>9.15</v>
      </c>
      <c r="BJ385" s="3" t="e">
        <f t="shared" si="102"/>
        <v>#NUM!</v>
      </c>
      <c r="BK385" s="3" t="e">
        <f t="shared" si="103"/>
        <v>#NUM!</v>
      </c>
      <c r="BL385" s="3">
        <v>9.15</v>
      </c>
      <c r="BM385" s="3" t="e">
        <f t="shared" si="104"/>
        <v>#NUM!</v>
      </c>
      <c r="BN385" s="3" t="e">
        <f t="shared" si="105"/>
        <v>#NUM!</v>
      </c>
    </row>
    <row r="386" spans="15:66" ht="12.75">
      <c r="O386" s="3">
        <f t="shared" si="106"/>
        <v>62.75</v>
      </c>
      <c r="P386" s="3">
        <f t="shared" si="107"/>
        <v>15.120000000000022</v>
      </c>
      <c r="Q386" s="3">
        <f t="shared" si="108"/>
        <v>27.750000000000007</v>
      </c>
      <c r="R386" s="3">
        <f t="shared" si="109"/>
        <v>31.601849629412534</v>
      </c>
      <c r="S386" s="19">
        <f t="shared" si="110"/>
        <v>61.41558584152767</v>
      </c>
      <c r="BA386" s="3">
        <v>1.5</v>
      </c>
      <c r="BB386" s="3">
        <v>2.8</v>
      </c>
      <c r="BC386" s="3">
        <v>1.9</v>
      </c>
      <c r="BD386" s="3">
        <f aca="true" t="shared" si="111" ref="BD386:BD402">BB386^2*(COS(RADIANS(S386)))^2+BC386^2*(SIN(RADIANS(S386)))^2</f>
        <v>4.578320096319441</v>
      </c>
      <c r="BE386" s="3">
        <f aca="true" t="shared" si="112" ref="BE386:BE402">BB386^2*(SIN(RADIANS(S386)))^2+BC386^2*(COS(RADIANS(S386)))^2</f>
        <v>6.871679903680557</v>
      </c>
      <c r="BF386" s="3">
        <f aca="true" t="shared" si="113" ref="BF386:BF402">2*SIN(RADIANS(S386))*COS(RADIANS(S386))*(BC386^2-BB386^2)</f>
        <v>-3.554349559902708</v>
      </c>
      <c r="BG386" s="3">
        <f t="shared" si="101"/>
        <v>-28.302399999999995</v>
      </c>
      <c r="BI386" s="3">
        <v>9.2</v>
      </c>
      <c r="BJ386" s="3" t="e">
        <f t="shared" si="102"/>
        <v>#NUM!</v>
      </c>
      <c r="BK386" s="3" t="e">
        <f t="shared" si="103"/>
        <v>#NUM!</v>
      </c>
      <c r="BL386" s="3">
        <v>9.2</v>
      </c>
      <c r="BM386" s="3" t="e">
        <f t="shared" si="104"/>
        <v>#NUM!</v>
      </c>
      <c r="BN386" s="3" t="e">
        <f t="shared" si="105"/>
        <v>#NUM!</v>
      </c>
    </row>
    <row r="387" spans="15:66" ht="12.75">
      <c r="O387" s="3">
        <f t="shared" si="106"/>
        <v>62.75</v>
      </c>
      <c r="P387" s="3">
        <f t="shared" si="107"/>
        <v>15.120000000000022</v>
      </c>
      <c r="Q387" s="3">
        <f t="shared" si="108"/>
        <v>27.750000000000007</v>
      </c>
      <c r="R387" s="3">
        <f t="shared" si="109"/>
        <v>31.601849629412534</v>
      </c>
      <c r="S387" s="19">
        <f t="shared" si="110"/>
        <v>61.41558584152767</v>
      </c>
      <c r="BA387" s="3">
        <v>1.5</v>
      </c>
      <c r="BB387" s="3">
        <v>2.8</v>
      </c>
      <c r="BC387" s="3">
        <v>1.9</v>
      </c>
      <c r="BD387" s="3">
        <f t="shared" si="111"/>
        <v>4.578320096319441</v>
      </c>
      <c r="BE387" s="3">
        <f t="shared" si="112"/>
        <v>6.871679903680557</v>
      </c>
      <c r="BF387" s="3">
        <f t="shared" si="113"/>
        <v>-3.554349559902708</v>
      </c>
      <c r="BG387" s="3">
        <f aca="true" t="shared" si="114" ref="BG387:BG402">(-1)*BB387^2*BC387^2</f>
        <v>-28.302399999999995</v>
      </c>
      <c r="BI387" s="3">
        <v>9.250000000000005</v>
      </c>
      <c r="BJ387" s="3" t="e">
        <f aca="true" t="shared" si="115" ref="BJ387:BJ402">(-1)*BF387*BI387/(2*BD387)-SQRT(BI387^2*((BF387/(2*BD387))^2-BE387/BD387)-BG387/BD387)</f>
        <v>#NUM!</v>
      </c>
      <c r="BK387" s="3" t="e">
        <f aca="true" t="shared" si="116" ref="BK387:BK402">(-1)*BF387*BI387/(2*BD387)+SQRT(BI387^2*((BF387/(2*BD387))^2-BE387/BD387)-BG387/BD387)</f>
        <v>#NUM!</v>
      </c>
      <c r="BL387" s="3">
        <v>9.250000000000005</v>
      </c>
      <c r="BM387" s="3" t="e">
        <f aca="true" t="shared" si="117" ref="BM387:BM402">-BA387*SQRT(1-(BL387/BB387)^2)</f>
        <v>#NUM!</v>
      </c>
      <c r="BN387" s="3" t="e">
        <f aca="true" t="shared" si="118" ref="BN387:BN402">BA387*SQRT(1-(BL387/BB387)^2)</f>
        <v>#NUM!</v>
      </c>
    </row>
    <row r="388" spans="15:66" ht="12.75">
      <c r="O388" s="3">
        <f t="shared" si="106"/>
        <v>62.75</v>
      </c>
      <c r="P388" s="3">
        <f t="shared" si="107"/>
        <v>15.120000000000022</v>
      </c>
      <c r="Q388" s="3">
        <f t="shared" si="108"/>
        <v>27.750000000000007</v>
      </c>
      <c r="R388" s="3">
        <f t="shared" si="109"/>
        <v>31.601849629412534</v>
      </c>
      <c r="S388" s="19">
        <f t="shared" si="110"/>
        <v>61.41558584152767</v>
      </c>
      <c r="BA388" s="3">
        <v>1.5</v>
      </c>
      <c r="BB388" s="3">
        <v>2.8</v>
      </c>
      <c r="BC388" s="3">
        <v>1.9</v>
      </c>
      <c r="BD388" s="3">
        <f t="shared" si="111"/>
        <v>4.578320096319441</v>
      </c>
      <c r="BE388" s="3">
        <f t="shared" si="112"/>
        <v>6.871679903680557</v>
      </c>
      <c r="BF388" s="3">
        <f t="shared" si="113"/>
        <v>-3.554349559902708</v>
      </c>
      <c r="BG388" s="3">
        <f t="shared" si="114"/>
        <v>-28.302399999999995</v>
      </c>
      <c r="BI388" s="3">
        <v>9.300000000000006</v>
      </c>
      <c r="BJ388" s="3" t="e">
        <f t="shared" si="115"/>
        <v>#NUM!</v>
      </c>
      <c r="BK388" s="3" t="e">
        <f t="shared" si="116"/>
        <v>#NUM!</v>
      </c>
      <c r="BL388" s="3">
        <v>9.300000000000006</v>
      </c>
      <c r="BM388" s="3" t="e">
        <f t="shared" si="117"/>
        <v>#NUM!</v>
      </c>
      <c r="BN388" s="3" t="e">
        <f t="shared" si="118"/>
        <v>#NUM!</v>
      </c>
    </row>
    <row r="389" spans="15:66" ht="12.75">
      <c r="O389" s="3">
        <f t="shared" si="106"/>
        <v>62.75</v>
      </c>
      <c r="P389" s="3">
        <f t="shared" si="107"/>
        <v>15.120000000000022</v>
      </c>
      <c r="Q389" s="3">
        <f t="shared" si="108"/>
        <v>27.750000000000007</v>
      </c>
      <c r="R389" s="3">
        <f t="shared" si="109"/>
        <v>31.601849629412534</v>
      </c>
      <c r="S389" s="19">
        <f t="shared" si="110"/>
        <v>61.41558584152767</v>
      </c>
      <c r="BA389" s="3">
        <v>1.5</v>
      </c>
      <c r="BB389" s="3">
        <v>2.8</v>
      </c>
      <c r="BC389" s="3">
        <v>1.9</v>
      </c>
      <c r="BD389" s="3">
        <f t="shared" si="111"/>
        <v>4.578320096319441</v>
      </c>
      <c r="BE389" s="3">
        <f t="shared" si="112"/>
        <v>6.871679903680557</v>
      </c>
      <c r="BF389" s="3">
        <f t="shared" si="113"/>
        <v>-3.554349559902708</v>
      </c>
      <c r="BG389" s="3">
        <f t="shared" si="114"/>
        <v>-28.302399999999995</v>
      </c>
      <c r="BI389" s="3">
        <v>9.350000000000007</v>
      </c>
      <c r="BJ389" s="3" t="e">
        <f t="shared" si="115"/>
        <v>#NUM!</v>
      </c>
      <c r="BK389" s="3" t="e">
        <f t="shared" si="116"/>
        <v>#NUM!</v>
      </c>
      <c r="BL389" s="3">
        <v>9.350000000000007</v>
      </c>
      <c r="BM389" s="3" t="e">
        <f t="shared" si="117"/>
        <v>#NUM!</v>
      </c>
      <c r="BN389" s="3" t="e">
        <f t="shared" si="118"/>
        <v>#NUM!</v>
      </c>
    </row>
    <row r="390" spans="15:66" ht="12.75">
      <c r="O390" s="3">
        <f t="shared" si="106"/>
        <v>62.75</v>
      </c>
      <c r="P390" s="3">
        <f t="shared" si="107"/>
        <v>15.120000000000022</v>
      </c>
      <c r="Q390" s="3">
        <f t="shared" si="108"/>
        <v>27.750000000000007</v>
      </c>
      <c r="R390" s="3">
        <f t="shared" si="109"/>
        <v>31.601849629412534</v>
      </c>
      <c r="S390" s="19">
        <f t="shared" si="110"/>
        <v>61.41558584152767</v>
      </c>
      <c r="BA390" s="3">
        <v>1.5</v>
      </c>
      <c r="BB390" s="3">
        <v>2.8</v>
      </c>
      <c r="BC390" s="3">
        <v>1.9</v>
      </c>
      <c r="BD390" s="3">
        <f t="shared" si="111"/>
        <v>4.578320096319441</v>
      </c>
      <c r="BE390" s="3">
        <f t="shared" si="112"/>
        <v>6.871679903680557</v>
      </c>
      <c r="BF390" s="3">
        <f t="shared" si="113"/>
        <v>-3.554349559902708</v>
      </c>
      <c r="BG390" s="3">
        <f t="shared" si="114"/>
        <v>-28.302399999999995</v>
      </c>
      <c r="BI390" s="3">
        <v>9.400000000000007</v>
      </c>
      <c r="BJ390" s="3" t="e">
        <f t="shared" si="115"/>
        <v>#NUM!</v>
      </c>
      <c r="BK390" s="3" t="e">
        <f t="shared" si="116"/>
        <v>#NUM!</v>
      </c>
      <c r="BL390" s="3">
        <v>9.400000000000007</v>
      </c>
      <c r="BM390" s="3" t="e">
        <f t="shared" si="117"/>
        <v>#NUM!</v>
      </c>
      <c r="BN390" s="3" t="e">
        <f t="shared" si="118"/>
        <v>#NUM!</v>
      </c>
    </row>
    <row r="391" spans="15:66" ht="12.75">
      <c r="O391" s="3">
        <f t="shared" si="106"/>
        <v>62.75</v>
      </c>
      <c r="P391" s="3">
        <f t="shared" si="107"/>
        <v>15.120000000000022</v>
      </c>
      <c r="Q391" s="3">
        <f t="shared" si="108"/>
        <v>27.750000000000007</v>
      </c>
      <c r="R391" s="3">
        <f t="shared" si="109"/>
        <v>31.601849629412534</v>
      </c>
      <c r="S391" s="19">
        <f t="shared" si="110"/>
        <v>61.41558584152767</v>
      </c>
      <c r="BA391" s="3">
        <v>1.5</v>
      </c>
      <c r="BB391" s="3">
        <v>2.8</v>
      </c>
      <c r="BC391" s="3">
        <v>1.9</v>
      </c>
      <c r="BD391" s="3">
        <f t="shared" si="111"/>
        <v>4.578320096319441</v>
      </c>
      <c r="BE391" s="3">
        <f t="shared" si="112"/>
        <v>6.871679903680557</v>
      </c>
      <c r="BF391" s="3">
        <f t="shared" si="113"/>
        <v>-3.554349559902708</v>
      </c>
      <c r="BG391" s="3">
        <f t="shared" si="114"/>
        <v>-28.302399999999995</v>
      </c>
      <c r="BI391" s="3">
        <v>9.450000000000008</v>
      </c>
      <c r="BJ391" s="3" t="e">
        <f t="shared" si="115"/>
        <v>#NUM!</v>
      </c>
      <c r="BK391" s="3" t="e">
        <f t="shared" si="116"/>
        <v>#NUM!</v>
      </c>
      <c r="BL391" s="3">
        <v>9.450000000000008</v>
      </c>
      <c r="BM391" s="3" t="e">
        <f t="shared" si="117"/>
        <v>#NUM!</v>
      </c>
      <c r="BN391" s="3" t="e">
        <f t="shared" si="118"/>
        <v>#NUM!</v>
      </c>
    </row>
    <row r="392" spans="15:66" ht="12.75">
      <c r="O392" s="3">
        <f t="shared" si="106"/>
        <v>62.75</v>
      </c>
      <c r="P392" s="3">
        <f t="shared" si="107"/>
        <v>15.120000000000022</v>
      </c>
      <c r="Q392" s="3">
        <f t="shared" si="108"/>
        <v>27.750000000000007</v>
      </c>
      <c r="R392" s="3">
        <f t="shared" si="109"/>
        <v>31.601849629412534</v>
      </c>
      <c r="S392" s="19">
        <f t="shared" si="110"/>
        <v>61.41558584152767</v>
      </c>
      <c r="BA392" s="3">
        <v>1.5</v>
      </c>
      <c r="BB392" s="3">
        <v>2.8</v>
      </c>
      <c r="BC392" s="3">
        <v>1.9</v>
      </c>
      <c r="BD392" s="3">
        <f t="shared" si="111"/>
        <v>4.578320096319441</v>
      </c>
      <c r="BE392" s="3">
        <f t="shared" si="112"/>
        <v>6.871679903680557</v>
      </c>
      <c r="BF392" s="3">
        <f t="shared" si="113"/>
        <v>-3.554349559902708</v>
      </c>
      <c r="BG392" s="3">
        <f t="shared" si="114"/>
        <v>-28.302399999999995</v>
      </c>
      <c r="BI392" s="3">
        <v>9.500000000000009</v>
      </c>
      <c r="BJ392" s="3" t="e">
        <f t="shared" si="115"/>
        <v>#NUM!</v>
      </c>
      <c r="BK392" s="3" t="e">
        <f t="shared" si="116"/>
        <v>#NUM!</v>
      </c>
      <c r="BL392" s="3">
        <v>9.500000000000009</v>
      </c>
      <c r="BM392" s="3" t="e">
        <f t="shared" si="117"/>
        <v>#NUM!</v>
      </c>
      <c r="BN392" s="3" t="e">
        <f t="shared" si="118"/>
        <v>#NUM!</v>
      </c>
    </row>
    <row r="393" spans="15:66" ht="12.75">
      <c r="O393" s="3">
        <f t="shared" si="106"/>
        <v>62.75</v>
      </c>
      <c r="P393" s="3">
        <f t="shared" si="107"/>
        <v>15.120000000000022</v>
      </c>
      <c r="Q393" s="3">
        <f t="shared" si="108"/>
        <v>27.750000000000007</v>
      </c>
      <c r="R393" s="3">
        <f t="shared" si="109"/>
        <v>31.601849629412534</v>
      </c>
      <c r="S393" s="19">
        <f t="shared" si="110"/>
        <v>61.41558584152767</v>
      </c>
      <c r="BA393" s="3">
        <v>1.5</v>
      </c>
      <c r="BB393" s="3">
        <v>2.8</v>
      </c>
      <c r="BC393" s="3">
        <v>1.9</v>
      </c>
      <c r="BD393" s="3">
        <f t="shared" si="111"/>
        <v>4.578320096319441</v>
      </c>
      <c r="BE393" s="3">
        <f t="shared" si="112"/>
        <v>6.871679903680557</v>
      </c>
      <c r="BF393" s="3">
        <f t="shared" si="113"/>
        <v>-3.554349559902708</v>
      </c>
      <c r="BG393" s="3">
        <f t="shared" si="114"/>
        <v>-28.302399999999995</v>
      </c>
      <c r="BI393" s="3">
        <v>9.55000000000001</v>
      </c>
      <c r="BJ393" s="3" t="e">
        <f t="shared" si="115"/>
        <v>#NUM!</v>
      </c>
      <c r="BK393" s="3" t="e">
        <f t="shared" si="116"/>
        <v>#NUM!</v>
      </c>
      <c r="BL393" s="3">
        <v>9.55000000000001</v>
      </c>
      <c r="BM393" s="3" t="e">
        <f t="shared" si="117"/>
        <v>#NUM!</v>
      </c>
      <c r="BN393" s="3" t="e">
        <f t="shared" si="118"/>
        <v>#NUM!</v>
      </c>
    </row>
    <row r="394" spans="15:66" ht="12.75">
      <c r="O394" s="3">
        <f t="shared" si="106"/>
        <v>62.75</v>
      </c>
      <c r="P394" s="3">
        <f t="shared" si="107"/>
        <v>15.120000000000022</v>
      </c>
      <c r="Q394" s="3">
        <f t="shared" si="108"/>
        <v>27.750000000000007</v>
      </c>
      <c r="R394" s="3">
        <f t="shared" si="109"/>
        <v>31.601849629412534</v>
      </c>
      <c r="S394" s="19">
        <f t="shared" si="110"/>
        <v>61.41558584152767</v>
      </c>
      <c r="BA394" s="3">
        <v>1.5</v>
      </c>
      <c r="BB394" s="3">
        <v>2.8</v>
      </c>
      <c r="BC394" s="3">
        <v>1.9</v>
      </c>
      <c r="BD394" s="3">
        <f t="shared" si="111"/>
        <v>4.578320096319441</v>
      </c>
      <c r="BE394" s="3">
        <f t="shared" si="112"/>
        <v>6.871679903680557</v>
      </c>
      <c r="BF394" s="3">
        <f t="shared" si="113"/>
        <v>-3.554349559902708</v>
      </c>
      <c r="BG394" s="3">
        <f t="shared" si="114"/>
        <v>-28.302399999999995</v>
      </c>
      <c r="BI394" s="3">
        <v>9.60000000000001</v>
      </c>
      <c r="BJ394" s="3" t="e">
        <f t="shared" si="115"/>
        <v>#NUM!</v>
      </c>
      <c r="BK394" s="3" t="e">
        <f t="shared" si="116"/>
        <v>#NUM!</v>
      </c>
      <c r="BL394" s="3">
        <v>9.60000000000001</v>
      </c>
      <c r="BM394" s="3" t="e">
        <f t="shared" si="117"/>
        <v>#NUM!</v>
      </c>
      <c r="BN394" s="3" t="e">
        <f t="shared" si="118"/>
        <v>#NUM!</v>
      </c>
    </row>
    <row r="395" spans="15:66" ht="12.75">
      <c r="O395" s="3">
        <f t="shared" si="106"/>
        <v>62.75</v>
      </c>
      <c r="P395" s="3">
        <f t="shared" si="107"/>
        <v>15.120000000000022</v>
      </c>
      <c r="Q395" s="3">
        <f t="shared" si="108"/>
        <v>27.750000000000007</v>
      </c>
      <c r="R395" s="3">
        <f t="shared" si="109"/>
        <v>31.601849629412534</v>
      </c>
      <c r="S395" s="19">
        <f t="shared" si="110"/>
        <v>61.41558584152767</v>
      </c>
      <c r="BA395" s="3">
        <v>1.5</v>
      </c>
      <c r="BB395" s="3">
        <v>2.8</v>
      </c>
      <c r="BC395" s="3">
        <v>1.9</v>
      </c>
      <c r="BD395" s="3">
        <f t="shared" si="111"/>
        <v>4.578320096319441</v>
      </c>
      <c r="BE395" s="3">
        <f t="shared" si="112"/>
        <v>6.871679903680557</v>
      </c>
      <c r="BF395" s="3">
        <f t="shared" si="113"/>
        <v>-3.554349559902708</v>
      </c>
      <c r="BG395" s="3">
        <f t="shared" si="114"/>
        <v>-28.302399999999995</v>
      </c>
      <c r="BI395" s="3">
        <v>9.650000000000011</v>
      </c>
      <c r="BJ395" s="3" t="e">
        <f t="shared" si="115"/>
        <v>#NUM!</v>
      </c>
      <c r="BK395" s="3" t="e">
        <f t="shared" si="116"/>
        <v>#NUM!</v>
      </c>
      <c r="BL395" s="3">
        <v>9.650000000000011</v>
      </c>
      <c r="BM395" s="3" t="e">
        <f t="shared" si="117"/>
        <v>#NUM!</v>
      </c>
      <c r="BN395" s="3" t="e">
        <f t="shared" si="118"/>
        <v>#NUM!</v>
      </c>
    </row>
    <row r="396" spans="15:66" ht="12.75">
      <c r="O396" s="3">
        <f t="shared" si="106"/>
        <v>62.75</v>
      </c>
      <c r="P396" s="3">
        <f t="shared" si="107"/>
        <v>15.120000000000022</v>
      </c>
      <c r="Q396" s="3">
        <f t="shared" si="108"/>
        <v>27.750000000000007</v>
      </c>
      <c r="R396" s="3">
        <f t="shared" si="109"/>
        <v>31.601849629412534</v>
      </c>
      <c r="S396" s="19">
        <f t="shared" si="110"/>
        <v>61.41558584152767</v>
      </c>
      <c r="BA396" s="3">
        <v>1.5</v>
      </c>
      <c r="BB396" s="3">
        <v>2.8</v>
      </c>
      <c r="BC396" s="3">
        <v>1.9</v>
      </c>
      <c r="BD396" s="3">
        <f t="shared" si="111"/>
        <v>4.578320096319441</v>
      </c>
      <c r="BE396" s="3">
        <f t="shared" si="112"/>
        <v>6.871679903680557</v>
      </c>
      <c r="BF396" s="3">
        <f t="shared" si="113"/>
        <v>-3.554349559902708</v>
      </c>
      <c r="BG396" s="3">
        <f t="shared" si="114"/>
        <v>-28.302399999999995</v>
      </c>
      <c r="BI396" s="3">
        <v>9.700000000000012</v>
      </c>
      <c r="BJ396" s="3" t="e">
        <f t="shared" si="115"/>
        <v>#NUM!</v>
      </c>
      <c r="BK396" s="3" t="e">
        <f t="shared" si="116"/>
        <v>#NUM!</v>
      </c>
      <c r="BL396" s="3">
        <v>9.700000000000012</v>
      </c>
      <c r="BM396" s="3" t="e">
        <f t="shared" si="117"/>
        <v>#NUM!</v>
      </c>
      <c r="BN396" s="3" t="e">
        <f t="shared" si="118"/>
        <v>#NUM!</v>
      </c>
    </row>
    <row r="397" spans="15:66" ht="12.75">
      <c r="O397" s="3">
        <f t="shared" si="106"/>
        <v>62.75</v>
      </c>
      <c r="P397" s="3">
        <f t="shared" si="107"/>
        <v>15.120000000000022</v>
      </c>
      <c r="Q397" s="3">
        <f t="shared" si="108"/>
        <v>27.750000000000007</v>
      </c>
      <c r="R397" s="3">
        <f t="shared" si="109"/>
        <v>31.601849629412534</v>
      </c>
      <c r="S397" s="19">
        <f t="shared" si="110"/>
        <v>61.41558584152767</v>
      </c>
      <c r="BA397" s="3">
        <v>1.5</v>
      </c>
      <c r="BB397" s="3">
        <v>2.8</v>
      </c>
      <c r="BC397" s="3">
        <v>1.9</v>
      </c>
      <c r="BD397" s="3">
        <f t="shared" si="111"/>
        <v>4.578320096319441</v>
      </c>
      <c r="BE397" s="3">
        <f t="shared" si="112"/>
        <v>6.871679903680557</v>
      </c>
      <c r="BF397" s="3">
        <f t="shared" si="113"/>
        <v>-3.554349559902708</v>
      </c>
      <c r="BG397" s="3">
        <f t="shared" si="114"/>
        <v>-28.302399999999995</v>
      </c>
      <c r="BI397" s="3">
        <v>9.750000000000012</v>
      </c>
      <c r="BJ397" s="3" t="e">
        <f t="shared" si="115"/>
        <v>#NUM!</v>
      </c>
      <c r="BK397" s="3" t="e">
        <f t="shared" si="116"/>
        <v>#NUM!</v>
      </c>
      <c r="BL397" s="3">
        <v>9.750000000000012</v>
      </c>
      <c r="BM397" s="3" t="e">
        <f t="shared" si="117"/>
        <v>#NUM!</v>
      </c>
      <c r="BN397" s="3" t="e">
        <f t="shared" si="118"/>
        <v>#NUM!</v>
      </c>
    </row>
    <row r="398" spans="15:66" ht="12.75">
      <c r="O398" s="3">
        <f t="shared" si="106"/>
        <v>62.75</v>
      </c>
      <c r="P398" s="3">
        <f t="shared" si="107"/>
        <v>15.120000000000022</v>
      </c>
      <c r="Q398" s="3">
        <f t="shared" si="108"/>
        <v>27.750000000000007</v>
      </c>
      <c r="R398" s="3">
        <f t="shared" si="109"/>
        <v>31.601849629412534</v>
      </c>
      <c r="S398" s="19">
        <f t="shared" si="110"/>
        <v>61.41558584152767</v>
      </c>
      <c r="BA398" s="3">
        <v>1.5</v>
      </c>
      <c r="BB398" s="3">
        <v>2.8</v>
      </c>
      <c r="BC398" s="3">
        <v>1.9</v>
      </c>
      <c r="BD398" s="3">
        <f t="shared" si="111"/>
        <v>4.578320096319441</v>
      </c>
      <c r="BE398" s="3">
        <f t="shared" si="112"/>
        <v>6.871679903680557</v>
      </c>
      <c r="BF398" s="3">
        <f t="shared" si="113"/>
        <v>-3.554349559902708</v>
      </c>
      <c r="BG398" s="3">
        <f t="shared" si="114"/>
        <v>-28.302399999999995</v>
      </c>
      <c r="BI398" s="3">
        <v>9.800000000000013</v>
      </c>
      <c r="BJ398" s="3" t="e">
        <f t="shared" si="115"/>
        <v>#NUM!</v>
      </c>
      <c r="BK398" s="3" t="e">
        <f t="shared" si="116"/>
        <v>#NUM!</v>
      </c>
      <c r="BL398" s="3">
        <v>9.800000000000013</v>
      </c>
      <c r="BM398" s="3" t="e">
        <f t="shared" si="117"/>
        <v>#NUM!</v>
      </c>
      <c r="BN398" s="3" t="e">
        <f t="shared" si="118"/>
        <v>#NUM!</v>
      </c>
    </row>
    <row r="399" spans="15:66" ht="12.75">
      <c r="O399" s="3">
        <f t="shared" si="106"/>
        <v>62.75</v>
      </c>
      <c r="P399" s="3">
        <f t="shared" si="107"/>
        <v>15.120000000000022</v>
      </c>
      <c r="Q399" s="3">
        <f t="shared" si="108"/>
        <v>27.750000000000007</v>
      </c>
      <c r="R399" s="3">
        <f t="shared" si="109"/>
        <v>31.601849629412534</v>
      </c>
      <c r="S399" s="19">
        <f t="shared" si="110"/>
        <v>61.41558584152767</v>
      </c>
      <c r="BA399" s="3">
        <v>1.5</v>
      </c>
      <c r="BB399" s="3">
        <v>2.8</v>
      </c>
      <c r="BC399" s="3">
        <v>1.9</v>
      </c>
      <c r="BD399" s="3">
        <f t="shared" si="111"/>
        <v>4.578320096319441</v>
      </c>
      <c r="BE399" s="3">
        <f t="shared" si="112"/>
        <v>6.871679903680557</v>
      </c>
      <c r="BF399" s="3">
        <f t="shared" si="113"/>
        <v>-3.554349559902708</v>
      </c>
      <c r="BG399" s="3">
        <f t="shared" si="114"/>
        <v>-28.302399999999995</v>
      </c>
      <c r="BI399" s="3">
        <v>9.850000000000014</v>
      </c>
      <c r="BJ399" s="3" t="e">
        <f t="shared" si="115"/>
        <v>#NUM!</v>
      </c>
      <c r="BK399" s="3" t="e">
        <f t="shared" si="116"/>
        <v>#NUM!</v>
      </c>
      <c r="BL399" s="3">
        <v>9.850000000000014</v>
      </c>
      <c r="BM399" s="3" t="e">
        <f t="shared" si="117"/>
        <v>#NUM!</v>
      </c>
      <c r="BN399" s="3" t="e">
        <f t="shared" si="118"/>
        <v>#NUM!</v>
      </c>
    </row>
    <row r="400" spans="15:66" ht="12.75">
      <c r="O400" s="3">
        <f t="shared" si="106"/>
        <v>62.75</v>
      </c>
      <c r="P400" s="3">
        <f t="shared" si="107"/>
        <v>15.120000000000022</v>
      </c>
      <c r="Q400" s="3">
        <f t="shared" si="108"/>
        <v>27.750000000000007</v>
      </c>
      <c r="R400" s="3">
        <f t="shared" si="109"/>
        <v>31.601849629412534</v>
      </c>
      <c r="S400" s="19">
        <f t="shared" si="110"/>
        <v>61.41558584152767</v>
      </c>
      <c r="BA400" s="3">
        <v>1.5</v>
      </c>
      <c r="BB400" s="3">
        <v>2.8</v>
      </c>
      <c r="BC400" s="3">
        <v>1.9</v>
      </c>
      <c r="BD400" s="3">
        <f t="shared" si="111"/>
        <v>4.578320096319441</v>
      </c>
      <c r="BE400" s="3">
        <f t="shared" si="112"/>
        <v>6.871679903680557</v>
      </c>
      <c r="BF400" s="3">
        <f t="shared" si="113"/>
        <v>-3.554349559902708</v>
      </c>
      <c r="BG400" s="3">
        <f t="shared" si="114"/>
        <v>-28.302399999999995</v>
      </c>
      <c r="BI400" s="3">
        <v>9.900000000000015</v>
      </c>
      <c r="BJ400" s="3" t="e">
        <f t="shared" si="115"/>
        <v>#NUM!</v>
      </c>
      <c r="BK400" s="3" t="e">
        <f t="shared" si="116"/>
        <v>#NUM!</v>
      </c>
      <c r="BL400" s="3">
        <v>9.900000000000015</v>
      </c>
      <c r="BM400" s="3" t="e">
        <f t="shared" si="117"/>
        <v>#NUM!</v>
      </c>
      <c r="BN400" s="3" t="e">
        <f t="shared" si="118"/>
        <v>#NUM!</v>
      </c>
    </row>
    <row r="401" spans="15:66" ht="12.75">
      <c r="O401" s="3">
        <f t="shared" si="106"/>
        <v>62.75</v>
      </c>
      <c r="P401" s="3">
        <f t="shared" si="107"/>
        <v>15.120000000000022</v>
      </c>
      <c r="Q401" s="3">
        <f t="shared" si="108"/>
        <v>27.750000000000007</v>
      </c>
      <c r="R401" s="3">
        <f t="shared" si="109"/>
        <v>31.601849629412534</v>
      </c>
      <c r="S401" s="19">
        <f t="shared" si="110"/>
        <v>61.41558584152767</v>
      </c>
      <c r="BA401" s="3">
        <v>1.5</v>
      </c>
      <c r="BB401" s="3">
        <v>2.8</v>
      </c>
      <c r="BC401" s="3">
        <v>1.9</v>
      </c>
      <c r="BD401" s="3">
        <f t="shared" si="111"/>
        <v>4.578320096319441</v>
      </c>
      <c r="BE401" s="3">
        <f t="shared" si="112"/>
        <v>6.871679903680557</v>
      </c>
      <c r="BF401" s="3">
        <f t="shared" si="113"/>
        <v>-3.554349559902708</v>
      </c>
      <c r="BG401" s="3">
        <f t="shared" si="114"/>
        <v>-28.302399999999995</v>
      </c>
      <c r="BI401" s="3">
        <v>9.950000000000015</v>
      </c>
      <c r="BJ401" s="3" t="e">
        <f t="shared" si="115"/>
        <v>#NUM!</v>
      </c>
      <c r="BK401" s="3" t="e">
        <f t="shared" si="116"/>
        <v>#NUM!</v>
      </c>
      <c r="BL401" s="3">
        <v>9.950000000000015</v>
      </c>
      <c r="BM401" s="3" t="e">
        <f t="shared" si="117"/>
        <v>#NUM!</v>
      </c>
      <c r="BN401" s="3" t="e">
        <f t="shared" si="118"/>
        <v>#NUM!</v>
      </c>
    </row>
    <row r="402" spans="15:66" ht="12.75">
      <c r="O402" s="3">
        <f t="shared" si="106"/>
        <v>62.75</v>
      </c>
      <c r="P402" s="3">
        <f t="shared" si="107"/>
        <v>15.120000000000022</v>
      </c>
      <c r="Q402" s="3">
        <f t="shared" si="108"/>
        <v>27.750000000000007</v>
      </c>
      <c r="R402" s="3">
        <f t="shared" si="109"/>
        <v>31.601849629412534</v>
      </c>
      <c r="S402" s="19">
        <f t="shared" si="110"/>
        <v>61.41558584152767</v>
      </c>
      <c r="BA402" s="3">
        <v>1.5</v>
      </c>
      <c r="BB402" s="3">
        <v>2.8</v>
      </c>
      <c r="BC402" s="3">
        <v>1.9</v>
      </c>
      <c r="BD402" s="3">
        <f t="shared" si="111"/>
        <v>4.578320096319441</v>
      </c>
      <c r="BE402" s="3">
        <f t="shared" si="112"/>
        <v>6.871679903680557</v>
      </c>
      <c r="BF402" s="3">
        <f t="shared" si="113"/>
        <v>-3.554349559902708</v>
      </c>
      <c r="BG402" s="3">
        <f t="shared" si="114"/>
        <v>-28.302399999999995</v>
      </c>
      <c r="BI402" s="3">
        <v>10</v>
      </c>
      <c r="BJ402" s="3" t="e">
        <f t="shared" si="115"/>
        <v>#NUM!</v>
      </c>
      <c r="BK402" s="3" t="e">
        <f t="shared" si="116"/>
        <v>#NUM!</v>
      </c>
      <c r="BL402" s="3">
        <v>10</v>
      </c>
      <c r="BM402" s="3" t="e">
        <f t="shared" si="117"/>
        <v>#NUM!</v>
      </c>
      <c r="BN402" s="3" t="e">
        <f t="shared" si="118"/>
        <v>#NUM!</v>
      </c>
    </row>
  </sheetData>
  <printOptions horizontalCentered="1" verticalCentered="1"/>
  <pageMargins left="0.75" right="0.75" top="2.1653543307086616" bottom="1" header="0" footer="0"/>
  <pageSetup horizontalDpi="300" verticalDpi="300" orientation="landscape" paperSize="9" r:id="rId1"/>
  <ignoredErrors>
    <ignoredError sqref="W2:W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" sqref="A2"/>
    </sheetView>
  </sheetViews>
  <sheetFormatPr defaultColWidth="11.421875" defaultRowHeight="12.75"/>
  <cols>
    <col min="1" max="1" width="8.00390625" style="45" bestFit="1" customWidth="1"/>
    <col min="2" max="2" width="15.28125" style="45" bestFit="1" customWidth="1"/>
    <col min="3" max="3" width="17.28125" style="41" bestFit="1" customWidth="1"/>
    <col min="4" max="4" width="11.421875" style="41" customWidth="1"/>
    <col min="5" max="5" width="8.00390625" style="41" bestFit="1" customWidth="1"/>
    <col min="6" max="6" width="15.28125" style="41" bestFit="1" customWidth="1"/>
    <col min="7" max="7" width="17.28125" style="41" bestFit="1" customWidth="1"/>
  </cols>
  <sheetData>
    <row r="1" spans="1:7" ht="21.75">
      <c r="A1" s="38" t="s">
        <v>59</v>
      </c>
      <c r="B1" s="39" t="s">
        <v>31</v>
      </c>
      <c r="C1" s="40" t="s">
        <v>44</v>
      </c>
      <c r="E1" s="38" t="s">
        <v>59</v>
      </c>
      <c r="F1" s="39" t="s">
        <v>31</v>
      </c>
      <c r="G1" s="40" t="s">
        <v>44</v>
      </c>
    </row>
    <row r="2" spans="1:7" ht="20.25">
      <c r="A2" s="42">
        <f>ABS(Tolerancias!AL7)</f>
        <v>0.06999999999997897</v>
      </c>
      <c r="B2" s="43" t="s">
        <v>32</v>
      </c>
      <c r="C2" s="44">
        <f>100*1/14</f>
        <v>7.142857142857143</v>
      </c>
      <c r="E2" s="42">
        <f>ABS(Tolerancias!AP14)</f>
        <v>0.2599999999999909</v>
      </c>
      <c r="F2" s="43" t="s">
        <v>33</v>
      </c>
      <c r="G2" s="44">
        <f>100*(1-1/18)</f>
        <v>94.44444444444444</v>
      </c>
    </row>
    <row r="3" spans="1:7" ht="20.25">
      <c r="A3" s="42">
        <f>ABS(Tolerancias!AL12)</f>
        <v>0.14000000000000057</v>
      </c>
      <c r="B3" s="43" t="s">
        <v>32</v>
      </c>
      <c r="C3" s="44">
        <f>100*2/14</f>
        <v>14.285714285714286</v>
      </c>
      <c r="E3" s="42">
        <f>ABS(Tolerancias!AP7)</f>
        <v>0.4900000000000091</v>
      </c>
      <c r="F3" s="43" t="s">
        <v>33</v>
      </c>
      <c r="G3" s="44">
        <f>100*(1-2/18)</f>
        <v>88.88888888888889</v>
      </c>
    </row>
    <row r="4" spans="1:7" ht="20.25">
      <c r="A4" s="42">
        <f>ABS(Tolerancias!AL15)</f>
        <v>0.6800000000000068</v>
      </c>
      <c r="B4" s="43" t="s">
        <v>32</v>
      </c>
      <c r="C4" s="44">
        <f>100*3/14</f>
        <v>21.428571428571427</v>
      </c>
      <c r="E4" s="42">
        <f>ABS(Tolerancias!AP15)</f>
        <v>1.4799999999999898</v>
      </c>
      <c r="F4" s="43" t="s">
        <v>33</v>
      </c>
      <c r="G4" s="44">
        <f>100*(1-3/18)</f>
        <v>83.33333333333334</v>
      </c>
    </row>
    <row r="5" spans="1:7" ht="20.25">
      <c r="A5" s="42">
        <f>ABS(Tolerancias!AL4)</f>
        <v>0.7599999999999909</v>
      </c>
      <c r="B5" s="43" t="s">
        <v>32</v>
      </c>
      <c r="C5" s="44">
        <f>100*4/14</f>
        <v>28.571428571428573</v>
      </c>
      <c r="E5" s="42">
        <f>ABS(Tolerancias!AP17)</f>
        <v>1.490000000000009</v>
      </c>
      <c r="F5" s="43" t="s">
        <v>33</v>
      </c>
      <c r="G5" s="44">
        <f>100*(1-4/18)</f>
        <v>77.77777777777779</v>
      </c>
    </row>
    <row r="6" spans="1:7" ht="20.25">
      <c r="A6" s="42">
        <f>ABS(Tolerancias!AL8)</f>
        <v>0.8100000000000023</v>
      </c>
      <c r="B6" s="43" t="s">
        <v>32</v>
      </c>
      <c r="C6" s="44">
        <f>100*5/14</f>
        <v>35.714285714285715</v>
      </c>
      <c r="E6" s="42">
        <f>ABS(Tolerancias!AP5)</f>
        <v>1.58</v>
      </c>
      <c r="F6" s="43" t="s">
        <v>33</v>
      </c>
      <c r="G6" s="44">
        <f>100*(1-5/18)</f>
        <v>72.22222222222221</v>
      </c>
    </row>
    <row r="7" spans="1:7" ht="20.25">
      <c r="A7" s="42">
        <f>ABS(Tolerancias!AL3)</f>
        <v>0.8199999999999932</v>
      </c>
      <c r="B7" s="43" t="s">
        <v>32</v>
      </c>
      <c r="C7" s="44">
        <f>100*6/14</f>
        <v>42.857142857142854</v>
      </c>
      <c r="E7" s="42">
        <f>ABS(Tolerancias!AP3)</f>
        <v>1.7399999999999949</v>
      </c>
      <c r="F7" s="43" t="s">
        <v>33</v>
      </c>
      <c r="G7" s="44">
        <f>100*(1-6/18)</f>
        <v>66.66666666666667</v>
      </c>
    </row>
    <row r="8" spans="1:7" ht="20.25">
      <c r="A8" s="42">
        <f>ABS(Tolerancias!AL6)</f>
        <v>0.8400000000000034</v>
      </c>
      <c r="B8" s="43" t="s">
        <v>32</v>
      </c>
      <c r="C8" s="44">
        <f>100*7/14</f>
        <v>50</v>
      </c>
      <c r="E8" s="42">
        <f>ABS(Tolerancias!AP16)</f>
        <v>2</v>
      </c>
      <c r="F8" s="43" t="s">
        <v>33</v>
      </c>
      <c r="G8" s="44">
        <f>100*(1-7/18)</f>
        <v>61.111111111111114</v>
      </c>
    </row>
    <row r="9" spans="1:7" ht="20.25">
      <c r="A9" s="42">
        <f>ABS(Tolerancias!AL10)</f>
        <v>0.9099999999999966</v>
      </c>
      <c r="B9" s="43" t="s">
        <v>32</v>
      </c>
      <c r="C9" s="44">
        <f>100*8/14</f>
        <v>57.142857142857146</v>
      </c>
      <c r="E9" s="42">
        <f>ABS(Tolerancias!AP18)</f>
        <v>2.009999999999991</v>
      </c>
      <c r="F9" s="43" t="s">
        <v>33</v>
      </c>
      <c r="G9" s="44">
        <f>100*(1-8/18)</f>
        <v>55.55555555555556</v>
      </c>
    </row>
    <row r="10" spans="1:7" ht="20.25">
      <c r="A10" s="42">
        <f>ABS(Tolerancias!AL11)</f>
        <v>1.36</v>
      </c>
      <c r="B10" s="43" t="s">
        <v>32</v>
      </c>
      <c r="C10" s="44">
        <f>100*9/14</f>
        <v>64.28571428571429</v>
      </c>
      <c r="E10" s="42">
        <f>ABS(Tolerancias!AP11)</f>
        <v>2.05</v>
      </c>
      <c r="F10" s="43" t="s">
        <v>33</v>
      </c>
      <c r="G10" s="44">
        <f>100*(1-9/18)</f>
        <v>50</v>
      </c>
    </row>
    <row r="11" spans="1:7" ht="20.25">
      <c r="A11" s="42">
        <f>ABS(Tolerancias!AL13)</f>
        <v>1.37</v>
      </c>
      <c r="B11" s="43" t="s">
        <v>32</v>
      </c>
      <c r="C11" s="44">
        <f>100*10/14</f>
        <v>71.42857142857143</v>
      </c>
      <c r="E11" s="42">
        <f>ABS(Tolerancias!AP13)</f>
        <v>2.28</v>
      </c>
      <c r="F11" s="43" t="s">
        <v>33</v>
      </c>
      <c r="G11" s="44">
        <f>100*(1-10/18)</f>
        <v>44.44444444444444</v>
      </c>
    </row>
    <row r="12" spans="1:7" ht="20.25">
      <c r="A12" s="42">
        <f>ABS(Tolerancias!AL5)</f>
        <v>1.38</v>
      </c>
      <c r="B12" s="43" t="s">
        <v>32</v>
      </c>
      <c r="C12" s="44">
        <f>100*11/14</f>
        <v>78.57142857142857</v>
      </c>
      <c r="E12" s="42">
        <f>ABS(Tolerancias!AP9)</f>
        <v>2.289999999999992</v>
      </c>
      <c r="F12" s="43" t="s">
        <v>33</v>
      </c>
      <c r="G12" s="44">
        <f>100*(1-11/18)</f>
        <v>38.888888888888886</v>
      </c>
    </row>
    <row r="13" spans="1:7" ht="20.25">
      <c r="A13" s="42">
        <f>ABS(Tolerancias!AL9)</f>
        <v>1.62</v>
      </c>
      <c r="B13" s="43" t="s">
        <v>32</v>
      </c>
      <c r="C13" s="44">
        <f>100*12/14</f>
        <v>85.71428571428571</v>
      </c>
      <c r="E13" s="42">
        <f>ABS(Tolerancias!AP6)</f>
        <v>2.319999999999993</v>
      </c>
      <c r="F13" s="43" t="s">
        <v>33</v>
      </c>
      <c r="G13" s="44">
        <f>100*(1-12/18)</f>
        <v>33.333333333333336</v>
      </c>
    </row>
    <row r="14" spans="1:7" ht="20.25">
      <c r="A14" s="42">
        <f>ABS(Tolerancias!AL14)</f>
        <v>2.4000000000000057</v>
      </c>
      <c r="B14" s="43" t="s">
        <v>32</v>
      </c>
      <c r="C14" s="44">
        <f>100*13/14</f>
        <v>92.85714285714286</v>
      </c>
      <c r="E14" s="42">
        <f>ABS(Tolerancias!AP10)</f>
        <v>2.61</v>
      </c>
      <c r="F14" s="43" t="s">
        <v>33</v>
      </c>
      <c r="G14" s="44">
        <f>100*(1-13/18)</f>
        <v>27.77777777777778</v>
      </c>
    </row>
    <row r="15" spans="1:7" ht="20.25">
      <c r="A15" s="42">
        <f>ABS(Tolerancias!AL2)</f>
        <v>2.7299999999999898</v>
      </c>
      <c r="B15" s="43" t="s">
        <v>32</v>
      </c>
      <c r="C15" s="44">
        <f>100*14/14</f>
        <v>100</v>
      </c>
      <c r="E15" s="42">
        <f>ABS(Tolerancias!AP19)</f>
        <v>2.680000000000007</v>
      </c>
      <c r="F15" s="43" t="s">
        <v>33</v>
      </c>
      <c r="G15" s="44">
        <f>100*(1-14/18)</f>
        <v>22.22222222222222</v>
      </c>
    </row>
    <row r="16" spans="5:7" ht="20.25">
      <c r="E16" s="42">
        <f>ABS(Tolerancias!AP8)</f>
        <v>3.31</v>
      </c>
      <c r="F16" s="43" t="s">
        <v>33</v>
      </c>
      <c r="G16" s="44">
        <f>100*(1-15/18)</f>
        <v>16.666666666666664</v>
      </c>
    </row>
    <row r="17" spans="5:7" ht="20.25">
      <c r="E17" s="42">
        <f>ABS(Tolerancias!AP12)</f>
        <v>3.38</v>
      </c>
      <c r="F17" s="43" t="s">
        <v>33</v>
      </c>
      <c r="G17" s="44">
        <f>100*(1-16/18)</f>
        <v>11.111111111111116</v>
      </c>
    </row>
    <row r="18" spans="5:7" ht="20.25">
      <c r="E18" s="42">
        <f>ABS(Tolerancias!AP4)</f>
        <v>3.58</v>
      </c>
      <c r="F18" s="43" t="s">
        <v>33</v>
      </c>
      <c r="G18" s="44">
        <f>100*(1-17/18)</f>
        <v>5.555555555555558</v>
      </c>
    </row>
    <row r="19" spans="5:7" ht="20.25">
      <c r="E19" s="42">
        <f>ABS(Tolerancias!AP2)</f>
        <v>3.91</v>
      </c>
      <c r="F19" s="43" t="s">
        <v>33</v>
      </c>
      <c r="G19" s="44">
        <f>100*(1-18/18)</f>
        <v>0</v>
      </c>
    </row>
  </sheetData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19" sqref="C19"/>
    </sheetView>
  </sheetViews>
  <sheetFormatPr defaultColWidth="11.421875" defaultRowHeight="12.75"/>
  <cols>
    <col min="1" max="1" width="10.57421875" style="45" bestFit="1" customWidth="1"/>
    <col min="2" max="2" width="15.28125" style="45" bestFit="1" customWidth="1"/>
    <col min="3" max="3" width="17.28125" style="41" bestFit="1" customWidth="1"/>
    <col min="4" max="4" width="11.421875" style="45" customWidth="1"/>
    <col min="5" max="5" width="10.57421875" style="45" bestFit="1" customWidth="1"/>
    <col min="6" max="6" width="15.28125" style="45" bestFit="1" customWidth="1"/>
    <col min="7" max="7" width="17.28125" style="41" bestFit="1" customWidth="1"/>
  </cols>
  <sheetData>
    <row r="1" spans="1:7" ht="23.25">
      <c r="A1" s="38" t="s">
        <v>60</v>
      </c>
      <c r="B1" s="39" t="s">
        <v>31</v>
      </c>
      <c r="C1" s="40" t="s">
        <v>44</v>
      </c>
      <c r="E1" s="38" t="s">
        <v>60</v>
      </c>
      <c r="F1" s="39" t="s">
        <v>31</v>
      </c>
      <c r="G1" s="40" t="s">
        <v>44</v>
      </c>
    </row>
    <row r="2" spans="1:7" ht="20.25">
      <c r="A2" s="42">
        <f>ABS(Tolerancias!AM14/(1+0.045*R2))</f>
        <v>0.10514959788740086</v>
      </c>
      <c r="B2" s="43" t="s">
        <v>32</v>
      </c>
      <c r="C2" s="44">
        <f>100*1/14</f>
        <v>7.142857142857143</v>
      </c>
      <c r="E2" s="42">
        <f>ABS(Tolerancias!AQ17/(1+0.045*R2))</f>
        <v>0.6138906775873991</v>
      </c>
      <c r="F2" s="43" t="s">
        <v>33</v>
      </c>
      <c r="G2" s="44">
        <f>100*(1-1/18)</f>
        <v>94.44444444444444</v>
      </c>
    </row>
    <row r="3" spans="1:7" ht="20.25">
      <c r="A3" s="42">
        <f>ABS(Tolerancias!AM4/(1+0.045*R3))</f>
        <v>0.20573437189129962</v>
      </c>
      <c r="B3" s="43" t="s">
        <v>32</v>
      </c>
      <c r="C3" s="44">
        <f>100*2/14</f>
        <v>14.285714285714286</v>
      </c>
      <c r="E3" s="42">
        <f>ABS(Tolerancias!AQ5/(1+0.045*R3))</f>
        <v>0.8614496483873211</v>
      </c>
      <c r="F3" s="43" t="s">
        <v>33</v>
      </c>
      <c r="G3" s="44">
        <f>100*(1-2/18)</f>
        <v>88.88888888888889</v>
      </c>
    </row>
    <row r="4" spans="1:7" ht="20.25">
      <c r="A4" s="42">
        <f>ABS(Tolerancias!AM5/(1+0.045*R4))</f>
        <v>0.40655350964475545</v>
      </c>
      <c r="B4" s="43" t="s">
        <v>32</v>
      </c>
      <c r="C4" s="44">
        <f>100*3/14</f>
        <v>21.428571428571427</v>
      </c>
      <c r="E4" s="42">
        <f>ABS(Tolerancias!AQ6/(1+0.045*R4))</f>
        <v>1.303319962116813</v>
      </c>
      <c r="F4" s="43" t="s">
        <v>33</v>
      </c>
      <c r="G4" s="44">
        <f>100*(1-3/18)</f>
        <v>83.33333333333334</v>
      </c>
    </row>
    <row r="5" spans="1:7" ht="20.25">
      <c r="A5" s="42">
        <f>ABS(Tolerancias!AM15/(1+0.045*R5))</f>
        <v>0.6014867283108778</v>
      </c>
      <c r="B5" s="43" t="s">
        <v>32</v>
      </c>
      <c r="C5" s="44">
        <f>100*4/14</f>
        <v>28.571428571428573</v>
      </c>
      <c r="E5" s="42">
        <f>ABS(Tolerancias!AQ8/(1+0.045*R5))</f>
        <v>2.301455519200921</v>
      </c>
      <c r="F5" s="43" t="s">
        <v>33</v>
      </c>
      <c r="G5" s="44">
        <f>100*(1-4/18)</f>
        <v>77.77777777777779</v>
      </c>
    </row>
    <row r="6" spans="1:7" ht="20.25">
      <c r="A6" s="42">
        <f>ABS(Tolerancias!AM3/(1+0.045*R6))</f>
        <v>0.8094200155735862</v>
      </c>
      <c r="B6" s="43" t="s">
        <v>32</v>
      </c>
      <c r="C6" s="44">
        <f>100*5/14</f>
        <v>35.714285714285715</v>
      </c>
      <c r="E6" s="42">
        <f>ABS(Tolerancias!AQ3/(1+0.045*R6))</f>
        <v>2.8130730059791986</v>
      </c>
      <c r="F6" s="43" t="s">
        <v>33</v>
      </c>
      <c r="G6" s="44">
        <f>100*(1-5/18)</f>
        <v>72.22222222222221</v>
      </c>
    </row>
    <row r="7" spans="1:7" ht="20.25">
      <c r="A7" s="42">
        <f>ABS(Tolerancias!AM11/(1+0.045*R7))</f>
        <v>1.2225392356593794</v>
      </c>
      <c r="B7" s="43" t="s">
        <v>32</v>
      </c>
      <c r="C7" s="44">
        <f>100*6/14</f>
        <v>42.857142857142854</v>
      </c>
      <c r="E7" s="42">
        <f>ABS(Tolerancias!AQ13/(1+0.045*R7))</f>
        <v>3.042982354956443</v>
      </c>
      <c r="F7" s="43" t="s">
        <v>33</v>
      </c>
      <c r="G7" s="44">
        <f>100*(1-6/18)</f>
        <v>66.66666666666667</v>
      </c>
    </row>
    <row r="8" spans="1:7" ht="20.25">
      <c r="A8" s="42">
        <f>ABS(Tolerancias!AM12/(1+0.045*R8))</f>
        <v>2.3088684402479913</v>
      </c>
      <c r="B8" s="43" t="s">
        <v>32</v>
      </c>
      <c r="C8" s="44">
        <f>100*7/14</f>
        <v>50</v>
      </c>
      <c r="E8" s="42">
        <f>ABS(Tolerancias!AQ2/(1+0.045*R8))</f>
        <v>3.2648332021314275</v>
      </c>
      <c r="F8" s="43" t="s">
        <v>33</v>
      </c>
      <c r="G8" s="44">
        <f>100*(1-7/18)</f>
        <v>61.111111111111114</v>
      </c>
    </row>
    <row r="9" spans="1:7" ht="20.25">
      <c r="A9" s="42">
        <f>ABS(Tolerancias!AM13/(1+0.045*R9))</f>
        <v>2.5258429383542165</v>
      </c>
      <c r="B9" s="43" t="s">
        <v>32</v>
      </c>
      <c r="C9" s="44">
        <f>100*8/14</f>
        <v>57.142857142857146</v>
      </c>
      <c r="E9" s="42">
        <f>ABS(Tolerancias!AQ11/(1+0.045*R9))</f>
        <v>3.380468761454587</v>
      </c>
      <c r="F9" s="43" t="s">
        <v>33</v>
      </c>
      <c r="G9" s="44">
        <f>100*(1-8/18)</f>
        <v>55.55555555555556</v>
      </c>
    </row>
    <row r="10" spans="1:7" ht="20.25">
      <c r="A10" s="42">
        <f>ABS(Tolerancias!AM2/(1+0.045*R10))</f>
        <v>2.5999393475017953</v>
      </c>
      <c r="B10" s="43" t="s">
        <v>32</v>
      </c>
      <c r="C10" s="44">
        <f>100*9/14</f>
        <v>64.28571428571429</v>
      </c>
      <c r="E10" s="42">
        <f>ABS(Tolerancias!AQ18/(1+0.045*R10))</f>
        <v>3.7324398760646886</v>
      </c>
      <c r="F10" s="43" t="s">
        <v>33</v>
      </c>
      <c r="G10" s="44">
        <f>100*(1-9/18)</f>
        <v>50</v>
      </c>
    </row>
    <row r="11" spans="1:7" ht="20.25">
      <c r="A11" s="42">
        <f>ABS(Tolerancias!AM6/(1+0.045*R11))</f>
        <v>2.6272780191194975</v>
      </c>
      <c r="B11" s="43" t="s">
        <v>32</v>
      </c>
      <c r="C11" s="44">
        <f>100*10/14</f>
        <v>71.42857142857143</v>
      </c>
      <c r="E11" s="42">
        <f>ABS(Tolerancias!AQ16/(1+0.045*R11))</f>
        <v>3.754965838047184</v>
      </c>
      <c r="F11" s="43" t="s">
        <v>33</v>
      </c>
      <c r="G11" s="44">
        <f>100*(1-10/18)</f>
        <v>44.44444444444444</v>
      </c>
    </row>
    <row r="12" spans="1:7" ht="20.25">
      <c r="A12" s="42">
        <f>ABS(Tolerancias!AM10/(1+0.045*R12))</f>
        <v>3.1351191502607847</v>
      </c>
      <c r="B12" s="43" t="s">
        <v>32</v>
      </c>
      <c r="C12" s="44">
        <f>100*11/14</f>
        <v>78.57142857142857</v>
      </c>
      <c r="E12" s="42">
        <f>ABS(Tolerancias!AQ15/(1+0.045*R12))</f>
        <v>4.738465449023465</v>
      </c>
      <c r="F12" s="43" t="s">
        <v>33</v>
      </c>
      <c r="G12" s="44">
        <f>100*(1-11/18)</f>
        <v>38.888888888888886</v>
      </c>
    </row>
    <row r="13" spans="1:7" ht="20.25">
      <c r="A13" s="42">
        <f>ABS(Tolerancias!AM8/(1+0.045*R13))</f>
        <v>4.102812531151315</v>
      </c>
      <c r="B13" s="43" t="s">
        <v>32</v>
      </c>
      <c r="C13" s="44">
        <f>100*12/14</f>
        <v>85.71428571428571</v>
      </c>
      <c r="E13" s="42">
        <f>ABS(Tolerancias!AQ14/(1+0.045*R13))</f>
        <v>5.578287540856202</v>
      </c>
      <c r="F13" s="43" t="s">
        <v>33</v>
      </c>
      <c r="G13" s="44">
        <f>100*(1-12/18)</f>
        <v>33.333333333333336</v>
      </c>
    </row>
    <row r="14" spans="1:7" ht="20.25">
      <c r="A14" s="42">
        <f>ABS(Tolerancias!AM7/(1+0.045*R14))</f>
        <v>4.386273411390803</v>
      </c>
      <c r="B14" s="43" t="s">
        <v>32</v>
      </c>
      <c r="C14" s="44">
        <f>100*13/14</f>
        <v>92.85714285714286</v>
      </c>
      <c r="E14" s="42">
        <f>ABS(Tolerancias!AQ19/(1+0.045*R14))</f>
        <v>5.65220249918147</v>
      </c>
      <c r="F14" s="43" t="s">
        <v>33</v>
      </c>
      <c r="G14" s="44">
        <f>100*(1-13/18)</f>
        <v>27.77777777777778</v>
      </c>
    </row>
    <row r="15" spans="1:7" ht="20.25">
      <c r="A15" s="42">
        <f>ABS(Tolerancias!AM9/(1+0.045*R15))</f>
        <v>5.178075601615312</v>
      </c>
      <c r="B15" s="43" t="s">
        <v>32</v>
      </c>
      <c r="C15" s="44">
        <f>100*14/14</f>
        <v>100</v>
      </c>
      <c r="E15" s="42">
        <f>ABS(Tolerancias!AQ7/(1+0.045*R15))</f>
        <v>6.142050540018822</v>
      </c>
      <c r="F15" s="43" t="s">
        <v>33</v>
      </c>
      <c r="G15" s="44">
        <f>100*(1-14/18)</f>
        <v>22.22222222222222</v>
      </c>
    </row>
    <row r="16" spans="5:7" ht="20.25">
      <c r="E16" s="42">
        <f>ABS(Tolerancias!AQ9/(1+0.045*R16))</f>
        <v>6.452972914934797</v>
      </c>
      <c r="F16" s="43" t="s">
        <v>33</v>
      </c>
      <c r="G16" s="44">
        <f>100*(1-15/18)</f>
        <v>16.666666666666664</v>
      </c>
    </row>
    <row r="17" spans="5:7" ht="20.25">
      <c r="E17" s="42">
        <f>ABS(Tolerancias!AQ4/(1+0.045*R17))</f>
        <v>7.07556576903125</v>
      </c>
      <c r="F17" s="43" t="s">
        <v>33</v>
      </c>
      <c r="G17" s="44">
        <f>100*(1-16/18)</f>
        <v>11.111111111111116</v>
      </c>
    </row>
    <row r="18" spans="5:7" ht="20.25">
      <c r="E18" s="42">
        <f>ABS(Tolerancias!AQ10/(1+0.045*R18))</f>
        <v>9.097901086990031</v>
      </c>
      <c r="F18" s="43" t="s">
        <v>33</v>
      </c>
      <c r="G18" s="44">
        <f>100*(1-17/18)</f>
        <v>5.555555555555558</v>
      </c>
    </row>
    <row r="19" spans="5:7" ht="20.25">
      <c r="E19" s="42">
        <f>ABS(Tolerancias!AQ12/(1+0.045*R19))</f>
        <v>9.637323684152566</v>
      </c>
      <c r="F19" s="43" t="s">
        <v>33</v>
      </c>
      <c r="G19" s="44">
        <f>100*(1-18/18)</f>
        <v>0</v>
      </c>
    </row>
  </sheetData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D2" sqref="D2"/>
    </sheetView>
  </sheetViews>
  <sheetFormatPr defaultColWidth="11.421875" defaultRowHeight="12.75"/>
  <cols>
    <col min="1" max="1" width="10.421875" style="45" bestFit="1" customWidth="1"/>
    <col min="2" max="2" width="15.28125" style="45" bestFit="1" customWidth="1"/>
    <col min="3" max="3" width="17.28125" style="41" bestFit="1" customWidth="1"/>
    <col min="4" max="4" width="11.421875" style="45" customWidth="1"/>
    <col min="5" max="5" width="10.421875" style="45" bestFit="1" customWidth="1"/>
    <col min="6" max="6" width="15.28125" style="45" bestFit="1" customWidth="1"/>
    <col min="7" max="7" width="17.28125" style="41" bestFit="1" customWidth="1"/>
  </cols>
  <sheetData>
    <row r="1" spans="1:7" ht="23.25">
      <c r="A1" s="38" t="s">
        <v>61</v>
      </c>
      <c r="B1" s="39" t="s">
        <v>31</v>
      </c>
      <c r="C1" s="40" t="s">
        <v>44</v>
      </c>
      <c r="E1" s="38" t="s">
        <v>61</v>
      </c>
      <c r="F1" s="39" t="s">
        <v>31</v>
      </c>
      <c r="G1" s="40" t="s">
        <v>44</v>
      </c>
    </row>
    <row r="2" spans="1:7" ht="20.25">
      <c r="A2" s="42">
        <f>ABS(Tolerancias!AT12/(1+0.015*R2))</f>
        <v>0.005150303562445566</v>
      </c>
      <c r="B2" s="43" t="s">
        <v>32</v>
      </c>
      <c r="C2" s="44">
        <f>100*1/14</f>
        <v>7.142857142857143</v>
      </c>
      <c r="E2" s="42">
        <f>ABS(Tolerancias!AW7/(1+0.015*R2))</f>
        <v>0.6086995678118191</v>
      </c>
      <c r="F2" s="43" t="s">
        <v>33</v>
      </c>
      <c r="G2" s="44">
        <f>100*(1-1/18)</f>
        <v>94.44444444444444</v>
      </c>
    </row>
    <row r="3" spans="1:7" ht="20.25">
      <c r="A3" s="42">
        <f>ABS(Tolerancias!AT5/(1+0.015*R3))</f>
        <v>0.2692846891220775</v>
      </c>
      <c r="B3" s="43" t="s">
        <v>32</v>
      </c>
      <c r="C3" s="44">
        <f>100*2/14</f>
        <v>14.285714285714286</v>
      </c>
      <c r="E3" s="42">
        <f>ABS(Tolerancias!AW12/(1+0.015*R3))</f>
        <v>0.7032013985147226</v>
      </c>
      <c r="F3" s="43" t="s">
        <v>33</v>
      </c>
      <c r="G3" s="44">
        <f>100*(1-2/18)</f>
        <v>88.88888888888889</v>
      </c>
    </row>
    <row r="4" spans="1:7" ht="20.25">
      <c r="A4" s="42">
        <f>ABS(Tolerancias!AT2/(1+0.015*R4))</f>
        <v>0.5302974536163844</v>
      </c>
      <c r="B4" s="43" t="s">
        <v>32</v>
      </c>
      <c r="C4" s="44">
        <f>100*3/14</f>
        <v>21.428571428571427</v>
      </c>
      <c r="E4" s="42">
        <f>ABS(Tolerancias!AW10/(1+0.015*R4))</f>
        <v>0.8391637571690225</v>
      </c>
      <c r="F4" s="43" t="s">
        <v>33</v>
      </c>
      <c r="G4" s="44">
        <f>100*(1-3/18)</f>
        <v>83.33333333333334</v>
      </c>
    </row>
    <row r="5" spans="1:7" ht="20.25">
      <c r="A5" s="42">
        <f>ABS(Tolerancias!AT14/(1+0.015*R5))</f>
        <v>0.6111002880576453</v>
      </c>
      <c r="B5" s="43" t="s">
        <v>32</v>
      </c>
      <c r="C5" s="44">
        <f>100*4/14</f>
        <v>28.571428571428573</v>
      </c>
      <c r="E5" s="42">
        <f>ABS(Tolerancias!AW8/(1+0.015*R5))</f>
        <v>1.1017724325556308</v>
      </c>
      <c r="F5" s="43" t="s">
        <v>33</v>
      </c>
      <c r="G5" s="44">
        <f>100*(1-4/18)</f>
        <v>77.77777777777779</v>
      </c>
    </row>
    <row r="6" spans="1:7" ht="20.25">
      <c r="A6" s="42">
        <f>ABS(Tolerancias!AT8/(1+0.015*R6))</f>
        <v>0.718838879184728</v>
      </c>
      <c r="B6" s="43" t="s">
        <v>32</v>
      </c>
      <c r="C6" s="44">
        <f>100*5/14</f>
        <v>35.714285714285715</v>
      </c>
      <c r="E6" s="42">
        <f>ABS(Tolerancias!AW14/(1+0.015*R6))</f>
        <v>1.8343413290682888</v>
      </c>
      <c r="F6" s="43" t="s">
        <v>33</v>
      </c>
      <c r="G6" s="44">
        <f>100*(1-5/18)</f>
        <v>72.22222222222221</v>
      </c>
    </row>
    <row r="7" spans="1:7" ht="20.25">
      <c r="A7" s="42">
        <f>ABS(Tolerancias!AT9/(1+0.015*R7))</f>
        <v>0.940389846795413</v>
      </c>
      <c r="B7" s="43" t="s">
        <v>32</v>
      </c>
      <c r="C7" s="44">
        <f>100*6/14</f>
        <v>42.857142857142854</v>
      </c>
      <c r="E7" s="42">
        <f>ABS(Tolerancias!AW5/(1+0.015*R7))</f>
        <v>1.883189980669329</v>
      </c>
      <c r="F7" s="43" t="s">
        <v>33</v>
      </c>
      <c r="G7" s="44">
        <f>100*(1-6/18)</f>
        <v>66.66666666666667</v>
      </c>
    </row>
    <row r="8" spans="1:7" ht="20.25">
      <c r="A8" s="42">
        <f>ABS(Tolerancias!AT13/(1+0.015*R8))</f>
        <v>1.385430420759587</v>
      </c>
      <c r="B8" s="43" t="s">
        <v>32</v>
      </c>
      <c r="C8" s="44">
        <f>100*7/14</f>
        <v>50</v>
      </c>
      <c r="E8" s="42">
        <f>ABS(Tolerancias!AW9/(1+0.015*R8))</f>
        <v>1.9893819540545816</v>
      </c>
      <c r="F8" s="43" t="s">
        <v>33</v>
      </c>
      <c r="G8" s="44">
        <f>100*(1-7/18)</f>
        <v>61.111111111111114</v>
      </c>
    </row>
    <row r="9" spans="1:7" ht="20.25">
      <c r="A9" s="42">
        <f>ABS(Tolerancias!AT10/(1+0.015*R9))</f>
        <v>1.513118605287722</v>
      </c>
      <c r="B9" s="43" t="s">
        <v>32</v>
      </c>
      <c r="C9" s="44">
        <f>100*8/14</f>
        <v>57.142857142857146</v>
      </c>
      <c r="E9" s="42">
        <f>ABS(Tolerancias!AW19/(1+0.015*R9))</f>
        <v>2.00816008033386</v>
      </c>
      <c r="F9" s="43" t="s">
        <v>33</v>
      </c>
      <c r="G9" s="44">
        <f>100*(1-8/18)</f>
        <v>55.55555555555556</v>
      </c>
    </row>
    <row r="10" spans="1:7" ht="20.25">
      <c r="A10" s="42">
        <f>ABS(Tolerancias!AT7/(1+0.015*R10))</f>
        <v>1.9209126894592823</v>
      </c>
      <c r="B10" s="43" t="s">
        <v>32</v>
      </c>
      <c r="C10" s="44">
        <f>100*9/14</f>
        <v>64.28571428571429</v>
      </c>
      <c r="E10" s="42">
        <f>ABS(Tolerancias!AW2/(1+0.015*R10))</f>
        <v>2.566254890352943</v>
      </c>
      <c r="F10" s="43" t="s">
        <v>33</v>
      </c>
      <c r="G10" s="44">
        <f>100*(1-9/18)</f>
        <v>50</v>
      </c>
    </row>
    <row r="11" spans="1:7" ht="20.25">
      <c r="A11" s="42">
        <f>ABS(Tolerancias!AT11/(1+0.015*R11))</f>
        <v>2.5970748578494063</v>
      </c>
      <c r="B11" s="43" t="s">
        <v>32</v>
      </c>
      <c r="C11" s="44">
        <f>100*10/14</f>
        <v>71.42857142857143</v>
      </c>
      <c r="E11" s="42">
        <f>ABS(Tolerancias!AW16/(1+0.015*R11))</f>
        <v>2.860687252234755</v>
      </c>
      <c r="F11" s="43" t="s">
        <v>33</v>
      </c>
      <c r="G11" s="44">
        <f>100*(1-10/18)</f>
        <v>44.44444444444444</v>
      </c>
    </row>
    <row r="12" spans="1:7" ht="20.25">
      <c r="A12" s="42">
        <f>ABS(Tolerancias!AT3/(1+0.015*R12))</f>
        <v>2.7579229935566554</v>
      </c>
      <c r="B12" s="43" t="s">
        <v>32</v>
      </c>
      <c r="C12" s="44">
        <f>100*11/14</f>
        <v>78.57142857142857</v>
      </c>
      <c r="E12" s="42">
        <f>ABS(Tolerancias!AW11/(1+0.015*R12))</f>
        <v>3.059302363747248</v>
      </c>
      <c r="F12" s="43" t="s">
        <v>33</v>
      </c>
      <c r="G12" s="44">
        <f>100*(1-11/18)</f>
        <v>38.888888888888886</v>
      </c>
    </row>
    <row r="13" spans="1:7" ht="20.25">
      <c r="A13" s="42">
        <f>ABS(Tolerancias!AT4/(1+0.015*R13))</f>
        <v>3.470414005305733</v>
      </c>
      <c r="B13" s="43" t="s">
        <v>32</v>
      </c>
      <c r="C13" s="44">
        <f>100*12/14</f>
        <v>85.71428571428571</v>
      </c>
      <c r="E13" s="42">
        <f>ABS(Tolerancias!AW18/(1+0.015*R13))</f>
        <v>3.6376080838323697</v>
      </c>
      <c r="F13" s="43" t="s">
        <v>33</v>
      </c>
      <c r="G13" s="44">
        <f>100*(1-12/18)</f>
        <v>33.333333333333336</v>
      </c>
    </row>
    <row r="14" spans="1:7" ht="20.25">
      <c r="A14" s="42">
        <f>ABS(Tolerancias!AT15/(1+0.015*R14))</f>
        <v>3.858602559951727</v>
      </c>
      <c r="B14" s="43" t="s">
        <v>32</v>
      </c>
      <c r="C14" s="44">
        <f>100*13/14</f>
        <v>92.85714285714286</v>
      </c>
      <c r="E14" s="42">
        <f>ABS(Tolerancias!AW15/(1+0.015*R14))</f>
        <v>4.0159364024360835</v>
      </c>
      <c r="F14" s="43" t="s">
        <v>33</v>
      </c>
      <c r="G14" s="44">
        <f>100*(1-13/18)</f>
        <v>27.77777777777778</v>
      </c>
    </row>
    <row r="15" spans="1:7" ht="20.25">
      <c r="A15" s="42">
        <f>ABS(Tolerancias!AT6/(1+0.015*R15))</f>
        <v>4.561568832129078</v>
      </c>
      <c r="B15" s="43" t="s">
        <v>32</v>
      </c>
      <c r="C15" s="44">
        <f>100*14/14</f>
        <v>100</v>
      </c>
      <c r="E15" s="42">
        <f>ABS(Tolerancias!AW6/(1+0.015*R15))</f>
        <v>4.807926484083135</v>
      </c>
      <c r="F15" s="43" t="s">
        <v>33</v>
      </c>
      <c r="G15" s="44">
        <f>100*(1-14/18)</f>
        <v>22.22222222222222</v>
      </c>
    </row>
    <row r="16" spans="5:7" ht="20.25">
      <c r="E16" s="42">
        <f>ABS(Tolerancias!AW3/(1+0.015*R16))</f>
        <v>5.005638846643863</v>
      </c>
      <c r="F16" s="43" t="s">
        <v>33</v>
      </c>
      <c r="G16" s="44">
        <f>100*(1-15/18)</f>
        <v>16.666666666666664</v>
      </c>
    </row>
    <row r="17" spans="5:7" ht="20.25">
      <c r="E17" s="42">
        <f>ABS(Tolerancias!AW13/(1+0.015*R17))</f>
        <v>6.976521940582122</v>
      </c>
      <c r="F17" s="43" t="s">
        <v>33</v>
      </c>
      <c r="G17" s="44">
        <f>100*(1-16/18)</f>
        <v>11.111111111111116</v>
      </c>
    </row>
    <row r="18" spans="5:7" ht="20.25">
      <c r="E18" s="42">
        <f>ABS(Tolerancias!AW17/(1+0.015*R18))</f>
        <v>7.2633076649672</v>
      </c>
      <c r="F18" s="43" t="s">
        <v>33</v>
      </c>
      <c r="G18" s="44">
        <f>100*(1-17/18)</f>
        <v>5.555555555555558</v>
      </c>
    </row>
    <row r="19" spans="5:7" ht="20.25">
      <c r="E19" s="42">
        <f>ABS(Tolerancias!AW4/(1+0.015*R19))</f>
        <v>8.36196562107942</v>
      </c>
      <c r="F19" s="43" t="s">
        <v>33</v>
      </c>
      <c r="G19" s="44">
        <f>100*(1-18/18)</f>
        <v>0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Martínez Devesa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&amp; Marisa</dc:creator>
  <cp:keywords/>
  <dc:description/>
  <cp:lastModifiedBy>AAA</cp:lastModifiedBy>
  <cp:lastPrinted>2002-04-16T17:16:11Z</cp:lastPrinted>
  <dcterms:created xsi:type="dcterms:W3CDTF">2002-02-17T05:45:44Z</dcterms:created>
  <dcterms:modified xsi:type="dcterms:W3CDTF">2009-10-20T07:47:03Z</dcterms:modified>
  <cp:category/>
  <cp:version/>
  <cp:contentType/>
  <cp:contentStatus/>
</cp:coreProperties>
</file>